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gif" ContentType="image/gif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5"/>
  </bookViews>
  <sheets>
    <sheet name="2012" sheetId="1" state="visible" r:id="rId3"/>
    <sheet name="2013" sheetId="2" state="visible" r:id="rId4"/>
    <sheet name="2014" sheetId="3" state="visible" r:id="rId5"/>
    <sheet name="2015" sheetId="4" state="visible" r:id="rId6"/>
    <sheet name="decla15" sheetId="5" state="visible" r:id="rId7"/>
    <sheet name="2016" sheetId="6" state="visible" r:id="rId8"/>
    <sheet name="2017" sheetId="7" state="visible" r:id="rId9"/>
    <sheet name="2018" sheetId="8" state="visible" r:id="rId10"/>
    <sheet name="2019" sheetId="9" state="visible" r:id="rId11"/>
    <sheet name="2020" sheetId="10" state="visible" r:id="rId12"/>
    <sheet name="2021" sheetId="11" state="visible" r:id="rId13"/>
    <sheet name="2022" sheetId="12" state="visible" r:id="rId14"/>
    <sheet name="2023" sheetId="13" state="visible" r:id="rId15"/>
    <sheet name="2024" sheetId="14" state="visible" r:id="rId16"/>
    <sheet name="2025" sheetId="15" state="visible" r:id="rId17"/>
    <sheet name="2026" sheetId="16" state="visible" r:id="rId18"/>
    <sheet name="mailing" sheetId="17" state="visible" r:id="rId19"/>
    <sheet name="rev" sheetId="18" state="visible" r:id="rId20"/>
    <sheet name="pagesjaunes" sheetId="19" state="visible" r:id="rId21"/>
  </sheets>
  <externalReferences>
    <externalReference r:id="rId2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<sst xmlns="http://schemas.openxmlformats.org/spreadsheetml/2006/main" count="3256" uniqueCount="1187">
  <si>
    <t xml:space="preserve">Livres de recettes - 2012 - semestre 1</t>
  </si>
  <si>
    <t xml:space="preserve">Date</t>
  </si>
  <si>
    <t xml:space="preserve">Client</t>
  </si>
  <si>
    <t xml:space="preserve">Montant facturé</t>
  </si>
  <si>
    <t xml:space="preserve">cotisation RSI</t>
  </si>
  <si>
    <t xml:space="preserve">Travaux</t>
  </si>
  <si>
    <t xml:space="preserve">Evasion</t>
  </si>
  <si>
    <t xml:space="preserve">Graphisme</t>
  </si>
  <si>
    <t xml:space="preserve">Métaphormes</t>
  </si>
  <si>
    <t xml:space="preserve">Graphisme et Conseil à la conception d'application</t>
  </si>
  <si>
    <t xml:space="preserve">Kiddyzic</t>
  </si>
  <si>
    <t xml:space="preserve">Graphisme Web</t>
  </si>
  <si>
    <t xml:space="preserve">AgefosPME</t>
  </si>
  <si>
    <t xml:space="preserve">Baila Pizza</t>
  </si>
  <si>
    <t xml:space="preserve">Comptoir du Cerame</t>
  </si>
  <si>
    <t xml:space="preserve">Livres de recettes - 2012 - trimestre 3</t>
  </si>
  <si>
    <t xml:space="preserve">Bourgault</t>
  </si>
  <si>
    <t xml:space="preserve">dev site web</t>
  </si>
  <si>
    <t xml:space="preserve">Baila</t>
  </si>
  <si>
    <t xml:space="preserve">graphisme</t>
  </si>
  <si>
    <t xml:space="preserve">Livres de recettes - 2012 - semestre 2</t>
  </si>
  <si>
    <t xml:space="preserve">AD TRANS - octobre</t>
  </si>
  <si>
    <t xml:space="preserve">ok</t>
  </si>
  <si>
    <t xml:space="preserve">AD TRANS -novembre</t>
  </si>
  <si>
    <t xml:space="preserve">LR PRESSE</t>
  </si>
  <si>
    <t xml:space="preserve">AD TRANS - decembre</t>
  </si>
  <si>
    <t xml:space="preserve">Livres de recettes - 2013 - trimestre 1</t>
  </si>
  <si>
    <t xml:space="preserve">Livres de sorties - 2013 - trimestre 1</t>
  </si>
  <si>
    <t xml:space="preserve">POSTES</t>
  </si>
  <si>
    <t xml:space="preserve">JANVIER</t>
  </si>
  <si>
    <t xml:space="preserve">FEVRIER</t>
  </si>
  <si>
    <t xml:space="preserve">MARS</t>
  </si>
  <si>
    <t xml:space="preserve">LINKS - LR PRESSE</t>
  </si>
  <si>
    <t xml:space="preserve">LOYER</t>
  </si>
  <si>
    <t xml:space="preserve">Rue des pierres</t>
  </si>
  <si>
    <t xml:space="preserve">IMPOTS</t>
  </si>
  <si>
    <t xml:space="preserve">comptoir du cerame</t>
  </si>
  <si>
    <t xml:space="preserve">ORANGE</t>
  </si>
  <si>
    <t xml:space="preserve">adtrans - janvier</t>
  </si>
  <si>
    <t xml:space="preserve">CIC-ASSURANCES</t>
  </si>
  <si>
    <t xml:space="preserve">adtrans - fevrier</t>
  </si>
  <si>
    <t xml:space="preserve">LERYDIS</t>
  </si>
  <si>
    <t xml:space="preserve">adtrans - mars</t>
  </si>
  <si>
    <t xml:space="preserve">ACF</t>
  </si>
  <si>
    <t xml:space="preserve">alquicoches-mars</t>
  </si>
  <si>
    <t xml:space="preserve">SFR</t>
  </si>
  <si>
    <t xml:space="preserve">baila</t>
  </si>
  <si>
    <t xml:space="preserve">MGA</t>
  </si>
  <si>
    <t xml:space="preserve">F COTIS CP GLOBAL</t>
  </si>
  <si>
    <t xml:space="preserve">charles</t>
  </si>
  <si>
    <t xml:space="preserve">retraits</t>
  </si>
  <si>
    <t xml:space="preserve">CB</t>
  </si>
  <si>
    <t xml:space="preserve">mensuel</t>
  </si>
  <si>
    <t xml:space="preserve">RESTE</t>
  </si>
  <si>
    <t xml:space="preserve">RESTE TRIMESTRE</t>
  </si>
  <si>
    <t xml:space="preserve">Livres de recettes - 2013 - trimestre 2</t>
  </si>
  <si>
    <t xml:space="preserve">Livres de sorties - 2013 - trimestre 2</t>
  </si>
  <si>
    <t xml:space="preserve">AVRIL</t>
  </si>
  <si>
    <t xml:space="preserve">MAI</t>
  </si>
  <si>
    <t xml:space="preserve">JUIN</t>
  </si>
  <si>
    <t xml:space="preserve">comchezsoi</t>
  </si>
  <si>
    <t xml:space="preserve">beaulieu</t>
  </si>
  <si>
    <t xml:space="preserve">adtrans -avril</t>
  </si>
  <si>
    <t xml:space="preserve">adtrans - mai</t>
  </si>
  <si>
    <t xml:space="preserve">adtrans - juin</t>
  </si>
  <si>
    <t xml:space="preserve">alquicoches - avril</t>
  </si>
  <si>
    <t xml:space="preserve">alquicoches - mai</t>
  </si>
  <si>
    <t xml:space="preserve">alquicoches - juin</t>
  </si>
  <si>
    <t xml:space="preserve">Succession</t>
  </si>
  <si>
    <t xml:space="preserve">foolstrip</t>
  </si>
  <si>
    <t xml:space="preserve">amende</t>
  </si>
  <si>
    <t xml:space="preserve">RSI</t>
  </si>
  <si>
    <t xml:space="preserve">ETAT COMPTE FIN SEMESTRE</t>
  </si>
  <si>
    <t xml:space="preserve">Livres de recettes - 2013 - trimestre 3</t>
  </si>
  <si>
    <t xml:space="preserve">Livres de sorties - 2013 - trimestre 3</t>
  </si>
  <si>
    <t xml:space="preserve">JUILLET</t>
  </si>
  <si>
    <t xml:space="preserve">AOUT</t>
  </si>
  <si>
    <t xml:space="preserve">SEPTEMBRE</t>
  </si>
  <si>
    <t xml:space="preserve">adtrans -juillet</t>
  </si>
  <si>
    <t xml:space="preserve">adtrans - aout</t>
  </si>
  <si>
    <t xml:space="preserve">adtrans - septembre</t>
  </si>
  <si>
    <t xml:space="preserve">alquicoches - juillet</t>
  </si>
  <si>
    <t xml:space="preserve">alquicoches - aout</t>
  </si>
  <si>
    <t xml:space="preserve">alquicoches - septembre</t>
  </si>
  <si>
    <t xml:space="preserve">ETAT COMPTE FIN TRIMESTRE</t>
  </si>
  <si>
    <t xml:space="preserve">Livres de recettes - 2013 - trimestre 4</t>
  </si>
  <si>
    <t xml:space="preserve">Livres de sorties - 2013 - trimestre 4</t>
  </si>
  <si>
    <t xml:space="preserve">adtrans - octobre</t>
  </si>
  <si>
    <t xml:space="preserve">adtrans - novembre</t>
  </si>
  <si>
    <t xml:space="preserve">adtrans - decembre</t>
  </si>
  <si>
    <t xml:space="preserve">alquicoches - octobre</t>
  </si>
  <si>
    <t xml:space="preserve">alquicoches - novembre</t>
  </si>
  <si>
    <t xml:space="preserve">alquicoches - decembre</t>
  </si>
  <si>
    <t xml:space="preserve">agefos</t>
  </si>
  <si>
    <t xml:space="preserve">LR PRESSE -flyer</t>
  </si>
  <si>
    <t xml:space="preserve">annuel</t>
  </si>
  <si>
    <t xml:space="preserve">annuel - RSI</t>
  </si>
  <si>
    <t xml:space="preserve">Livres de recettes - 2014 - trimestre 1</t>
  </si>
  <si>
    <t xml:space="preserve">Livres de sorties - 2014 - trimestre 1</t>
  </si>
  <si>
    <t xml:space="preserve">CTE</t>
  </si>
  <si>
    <t xml:space="preserve">RB 2014</t>
  </si>
  <si>
    <t xml:space="preserve">Diptyk</t>
  </si>
  <si>
    <t xml:space="preserve">JCE</t>
  </si>
  <si>
    <t xml:space="preserve">alquicoches-janvier</t>
  </si>
  <si>
    <t xml:space="preserve">alquicoches-février</t>
  </si>
  <si>
    <t xml:space="preserve">ComChezSoi</t>
  </si>
  <si>
    <t xml:space="preserve">ZELIE</t>
  </si>
  <si>
    <t xml:space="preserve">Livres de recettes - 2014 - trimestre 2</t>
  </si>
  <si>
    <t xml:space="preserve">Livres de sorties - 2014 - trimestre 2</t>
  </si>
  <si>
    <t xml:space="preserve">LRPRESSE</t>
  </si>
  <si>
    <t xml:space="preserve">Astuces Bio</t>
  </si>
  <si>
    <t xml:space="preserve">Livres de recettes - 2014 - trimestre 3</t>
  </si>
  <si>
    <t xml:space="preserve">Livres de sorties - 2014 - trimestre 3</t>
  </si>
  <si>
    <t xml:space="preserve">CDC</t>
  </si>
  <si>
    <t xml:space="preserve">Biocut</t>
  </si>
  <si>
    <t xml:space="preserve">Livres de recettes - 2014 - trimestre 4</t>
  </si>
  <si>
    <t xml:space="preserve">Livres de sorties - 2014 - trimestre 4</t>
  </si>
  <si>
    <t xml:space="preserve">Livres de recettes - 2015 - trimestre 1</t>
  </si>
  <si>
    <t xml:space="preserve">Livres de sorties - 2015 - trimestre 1</t>
  </si>
  <si>
    <t xml:space="preserve">cotisation MDA</t>
  </si>
  <si>
    <t xml:space="preserve">Solution Avocat</t>
  </si>
  <si>
    <t xml:space="preserve">ADTRANS T1</t>
  </si>
  <si>
    <t xml:space="preserve">Brut HT</t>
  </si>
  <si>
    <t xml:space="preserve">precompte</t>
  </si>
  <si>
    <t xml:space="preserve">cot diff</t>
  </si>
  <si>
    <t xml:space="preserve">BRUT-Precom</t>
  </si>
  <si>
    <t xml:space="preserve">versés</t>
  </si>
  <si>
    <t xml:space="preserve">alquicoches-decembre</t>
  </si>
  <si>
    <t xml:space="preserve">dec</t>
  </si>
  <si>
    <t xml:space="preserve">jan</t>
  </si>
  <si>
    <t xml:space="preserve">fev</t>
  </si>
  <si>
    <t xml:space="preserve">mar</t>
  </si>
  <si>
    <t xml:space="preserve">Livres de recettes - 2015 - trimestre 2</t>
  </si>
  <si>
    <t xml:space="preserve">Cultures d'entreprise</t>
  </si>
  <si>
    <t xml:space="preserve">ADTRANS T2</t>
  </si>
  <si>
    <t xml:space="preserve">avril</t>
  </si>
  <si>
    <t xml:space="preserve">mai</t>
  </si>
  <si>
    <t xml:space="preserve">juin</t>
  </si>
  <si>
    <t xml:space="preserve">Juillet</t>
  </si>
  <si>
    <t xml:space="preserve">aout</t>
  </si>
  <si>
    <t xml:space="preserve">sept</t>
  </si>
  <si>
    <t xml:space="preserve">LR PRESS</t>
  </si>
  <si>
    <t xml:space="preserve">Culture</t>
  </si>
  <si>
    <t xml:space="preserve">Greg ?</t>
  </si>
  <si>
    <t xml:space="preserve">Pedro ? </t>
  </si>
  <si>
    <t xml:space="preserve">ADTRANS T4</t>
  </si>
  <si>
    <t xml:space="preserve">Cultures d'entre</t>
  </si>
  <si>
    <t xml:space="preserve">LR PRESSE (BABA)</t>
  </si>
  <si>
    <t xml:space="preserve">Simon</t>
  </si>
  <si>
    <t xml:space="preserve">LR PRESSE (page pub)</t>
  </si>
  <si>
    <t xml:space="preserve">OPCAIM</t>
  </si>
  <si>
    <t xml:space="preserve">Livres de recettes - 2016 - trimestre 1</t>
  </si>
  <si>
    <t xml:space="preserve">Livres de sorties - 2016 - trimestre 1</t>
  </si>
  <si>
    <t xml:space="preserve">n° facture</t>
  </si>
  <si>
    <t xml:space="preserve">Etat</t>
  </si>
  <si>
    <t xml:space="preserve">LR PRESS (site LR)</t>
  </si>
  <si>
    <t xml:space="preserve">LR PRESS (site salon)</t>
  </si>
  <si>
    <t xml:space="preserve">LR PPRESS BABA4</t>
  </si>
  <si>
    <t xml:space="preserve">FA00129</t>
  </si>
  <si>
    <t xml:space="preserve">payé</t>
  </si>
  <si>
    <t xml:space="preserve">FA00127</t>
  </si>
  <si>
    <t xml:space="preserve">FA00130</t>
  </si>
  <si>
    <t xml:space="preserve">FA00134</t>
  </si>
  <si>
    <t xml:space="preserve">FA00128</t>
  </si>
  <si>
    <t xml:space="preserve">FA00135</t>
  </si>
  <si>
    <t xml:space="preserve">OPCAIM (charte)</t>
  </si>
  <si>
    <t xml:space="preserve">FA00132</t>
  </si>
  <si>
    <t xml:space="preserve">FA00133</t>
  </si>
  <si>
    <t xml:space="preserve">Livres de recettes - 2016 - trimestre 2</t>
  </si>
  <si>
    <t xml:space="preserve">Livres de sorties - 2016 - trimestre 2</t>
  </si>
  <si>
    <t xml:space="preserve">FA00136</t>
  </si>
  <si>
    <t xml:space="preserve">FA00139</t>
  </si>
  <si>
    <t xml:space="preserve">FA00144</t>
  </si>
  <si>
    <t xml:space="preserve">FA00137</t>
  </si>
  <si>
    <t xml:space="preserve">FA00140</t>
  </si>
  <si>
    <t xml:space="preserve">FA00145</t>
  </si>
  <si>
    <t xml:space="preserve">LR PPRESS BABA5</t>
  </si>
  <si>
    <t xml:space="preserve">FA00138</t>
  </si>
  <si>
    <t xml:space="preserve">FA00142</t>
  </si>
  <si>
    <t xml:space="preserve">Cultures PAD</t>
  </si>
  <si>
    <t xml:space="preserve">FA00147</t>
  </si>
  <si>
    <t xml:space="preserve">LR-presse -demie-page)</t>
  </si>
  <si>
    <t xml:space="preserve">offert</t>
  </si>
  <si>
    <t xml:space="preserve">Livres de recettes - 2016 - trimestre 3</t>
  </si>
  <si>
    <t xml:space="preserve">Livres de sorties - 2016 - trimestre 3</t>
  </si>
  <si>
    <t xml:space="preserve">FA00154</t>
  </si>
  <si>
    <t xml:space="preserve">x</t>
  </si>
  <si>
    <t xml:space="preserve">FA00157</t>
  </si>
  <si>
    <t xml:space="preserve">FA00155</t>
  </si>
  <si>
    <t xml:space="preserve">FA00158</t>
  </si>
  <si>
    <t xml:space="preserve">LR PPRESS BABA 6</t>
  </si>
  <si>
    <t xml:space="preserve">FA00149</t>
  </si>
  <si>
    <t xml:space="preserve">Spy - Prisma</t>
  </si>
  <si>
    <t xml:space="preserve">FA00150</t>
  </si>
  <si>
    <t xml:space="preserve">LR PRESS (trainsmania)</t>
  </si>
  <si>
    <t xml:space="preserve">FA00153</t>
  </si>
  <si>
    <t xml:space="preserve">LR PRESSE illustrations</t>
  </si>
  <si>
    <t xml:space="preserve">FA00148</t>
  </si>
  <si>
    <t xml:space="preserve">LR PRESS (Bourseauxtrains)</t>
  </si>
  <si>
    <t xml:space="preserve">FA00143</t>
  </si>
  <si>
    <t xml:space="preserve">LR PRESS - PUB HSLR50</t>
  </si>
  <si>
    <t xml:space="preserve">FA00146</t>
  </si>
  <si>
    <t xml:space="preserve">LR PRESS - doublePUB HSLR51</t>
  </si>
  <si>
    <t xml:space="preserve">FA00151</t>
  </si>
  <si>
    <t xml:space="preserve">LR PRESS - demisPUB HSLR</t>
  </si>
  <si>
    <t xml:space="preserve">FA00160</t>
  </si>
  <si>
    <t xml:space="preserve">QPC - Signatures mails</t>
  </si>
  <si>
    <t xml:space="preserve">FA00152</t>
  </si>
  <si>
    <t xml:space="preserve">Spy - Reebok</t>
  </si>
  <si>
    <t xml:space="preserve">FA00156</t>
  </si>
  <si>
    <t xml:space="preserve">qpc- mailing</t>
  </si>
  <si>
    <t xml:space="preserve">FA00159</t>
  </si>
  <si>
    <t xml:space="preserve">LR PRESS - plan train'in box</t>
  </si>
  <si>
    <t xml:space="preserve">FA00162</t>
  </si>
  <si>
    <t xml:space="preserve">facturé</t>
  </si>
  <si>
    <t xml:space="preserve">Livres de recettes - 2016 - trimestre 4</t>
  </si>
  <si>
    <t xml:space="preserve">Livres de sorties - 2016 - trimestre 4</t>
  </si>
  <si>
    <t xml:space="preserve">FA00163</t>
  </si>
  <si>
    <t xml:space="preserve">FA00167</t>
  </si>
  <si>
    <t xml:space="preserve">FA00170</t>
  </si>
  <si>
    <t xml:space="preserve">FA00164</t>
  </si>
  <si>
    <t xml:space="preserve">FA00168</t>
  </si>
  <si>
    <t xml:space="preserve">FA00171</t>
  </si>
  <si>
    <t xml:space="preserve">QPC - flyer</t>
  </si>
  <si>
    <t xml:space="preserve">FA00165</t>
  </si>
  <si>
    <t xml:space="preserve">Accompagning</t>
  </si>
  <si>
    <t xml:space="preserve">FA00166</t>
  </si>
  <si>
    <t xml:space="preserve">facturé 50%</t>
  </si>
  <si>
    <t xml:space="preserve">annuel - MDA</t>
  </si>
  <si>
    <t xml:space="preserve">Livres de recettes - 2017 - trimestre 1</t>
  </si>
  <si>
    <t xml:space="preserve">FA00172</t>
  </si>
  <si>
    <t xml:space="preserve">FA00177</t>
  </si>
  <si>
    <t xml:space="preserve">FA00181</t>
  </si>
  <si>
    <t xml:space="preserve">FA00173</t>
  </si>
  <si>
    <t xml:space="preserve">FA00178</t>
  </si>
  <si>
    <t xml:space="preserve">FA00182</t>
  </si>
  <si>
    <t xml:space="preserve">SiOn -Webdesign GSM - </t>
  </si>
  <si>
    <t xml:space="preserve">FA00169</t>
  </si>
  <si>
    <t xml:space="preserve">isabelle Bouchand - www</t>
  </si>
  <si>
    <t xml:space="preserve">FA00176</t>
  </si>
  <si>
    <t xml:space="preserve">LR PRESSE - Fontana - schemas</t>
  </si>
  <si>
    <t xml:space="preserve">FA00174</t>
  </si>
  <si>
    <t xml:space="preserve">Facturé</t>
  </si>
  <si>
    <t xml:space="preserve">LR PRESSE - Fontana - illustration</t>
  </si>
  <si>
    <t xml:space="preserve">FA00175</t>
  </si>
  <si>
    <t xml:space="preserve">Livres de recettes - 2017 - trimestre 2</t>
  </si>
  <si>
    <t xml:space="preserve">FA00184</t>
  </si>
  <si>
    <t xml:space="preserve">FA00186</t>
  </si>
  <si>
    <t xml:space="preserve">FA00189</t>
  </si>
  <si>
    <t xml:space="preserve">FA00185</t>
  </si>
  <si>
    <t xml:space="preserve">FA00187</t>
  </si>
  <si>
    <t xml:space="preserve">FA00190</t>
  </si>
  <si>
    <t xml:space="preserve">LR PRESSE - catalogue</t>
  </si>
  <si>
    <t xml:space="preserve">FA00179</t>
  </si>
  <si>
    <t xml:space="preserve">AXIOM</t>
  </si>
  <si>
    <t xml:space="preserve">FA00183</t>
  </si>
  <si>
    <t xml:space="preserve">Livres de recettes - 2017 - trimestre 3</t>
  </si>
  <si>
    <t xml:space="preserve">FA00191</t>
  </si>
  <si>
    <t xml:space="preserve">FA00193</t>
  </si>
  <si>
    <t xml:space="preserve">FA00196</t>
  </si>
  <si>
    <t xml:space="preserve">FA00192</t>
  </si>
  <si>
    <t xml:space="preserve">FA00194</t>
  </si>
  <si>
    <t xml:space="preserve">FA00197</t>
  </si>
  <si>
    <t xml:space="preserve">Livres de recettes - 2017 - trimestre 4</t>
  </si>
  <si>
    <t xml:space="preserve">FA00198</t>
  </si>
  <si>
    <t xml:space="preserve">FA00207</t>
  </si>
  <si>
    <t xml:space="preserve">FA00210</t>
  </si>
  <si>
    <t xml:space="preserve">-</t>
  </si>
  <si>
    <t xml:space="preserve">FA00199</t>
  </si>
  <si>
    <t xml:space="preserve">FA00208</t>
  </si>
  <si>
    <t xml:space="preserve">FA00211</t>
  </si>
  <si>
    <t xml:space="preserve">Maatura - avatars</t>
  </si>
  <si>
    <t xml:space="preserve">FA00195</t>
  </si>
  <si>
    <t xml:space="preserve">LR PRESSE catalogue hiver</t>
  </si>
  <si>
    <t xml:space="preserve">FA00203</t>
  </si>
  <si>
    <t xml:space="preserve">AXIOM - site</t>
  </si>
  <si>
    <t xml:space="preserve">FA00188</t>
  </si>
  <si>
    <t xml:space="preserve">PROD</t>
  </si>
  <si>
    <t xml:space="preserve">PLUS</t>
  </si>
  <si>
    <t xml:space="preserve">CAF 80%</t>
  </si>
  <si>
    <t xml:space="preserve">CPAM Paternité</t>
  </si>
  <si>
    <t xml:space="preserve">Livres de recettes - 2018 - trimestre 1</t>
  </si>
  <si>
    <t xml:space="preserve">FA00212</t>
  </si>
  <si>
    <t xml:space="preserve">FA00216</t>
  </si>
  <si>
    <t xml:space="preserve">FA00220</t>
  </si>
  <si>
    <t xml:space="preserve">FA00213</t>
  </si>
  <si>
    <t xml:space="preserve">FA00217</t>
  </si>
  <si>
    <t xml:space="preserve">LRPRESSE - MAJ Trainsmania</t>
  </si>
  <si>
    <t xml:space="preserve">FA00204</t>
  </si>
  <si>
    <t xml:space="preserve">Comptoir Cerame</t>
  </si>
  <si>
    <t xml:space="preserve">FA00202</t>
  </si>
  <si>
    <t xml:space="preserve">Onlang</t>
  </si>
  <si>
    <t xml:space="preserve">FA00205</t>
  </si>
  <si>
    <t xml:space="preserve">AXIOM - Ducray</t>
  </si>
  <si>
    <t xml:space="preserve">FA00218</t>
  </si>
  <si>
    <t xml:space="preserve">Livres de recettes - 2018 - trimestre 2</t>
  </si>
  <si>
    <t xml:space="preserve">FA00221</t>
  </si>
  <si>
    <t xml:space="preserve">non facturé</t>
  </si>
  <si>
    <t xml:space="preserve">FA00224</t>
  </si>
  <si>
    <t xml:space="preserve">FA00226</t>
  </si>
  <si>
    <t xml:space="preserve">AGT AERO</t>
  </si>
  <si>
    <t xml:space="preserve">DE00214</t>
  </si>
  <si>
    <t xml:space="preserve">YADELAVOIX</t>
  </si>
  <si>
    <t xml:space="preserve">FA00222</t>
  </si>
  <si>
    <t xml:space="preserve">FABRIQUE ST ANTOINE</t>
  </si>
  <si>
    <t xml:space="preserve">FA00223</t>
  </si>
  <si>
    <t xml:space="preserve">YADELAVOIX - site 3</t>
  </si>
  <si>
    <t xml:space="preserve">FA00225</t>
  </si>
  <si>
    <t xml:space="preserve">Livres de recettes - 2018 - trimestre 3</t>
  </si>
  <si>
    <t xml:space="preserve">AXIOM - PrimaDonna</t>
  </si>
  <si>
    <t xml:space="preserve">FA00219</t>
  </si>
  <si>
    <t xml:space="preserve">Livres de recettes - 2018 - trimestre 4</t>
  </si>
  <si>
    <t xml:space="preserve">FA00230</t>
  </si>
  <si>
    <t xml:space="preserve">FOR HUMAN</t>
  </si>
  <si>
    <t xml:space="preserve">DE00230</t>
  </si>
  <si>
    <t xml:space="preserve">PRISMA - GEO</t>
  </si>
  <si>
    <t xml:space="preserve">PRISMA -MAGIMIX</t>
  </si>
  <si>
    <t xml:space="preserve">FA00228</t>
  </si>
  <si>
    <t xml:space="preserve">PLADIS</t>
  </si>
  <si>
    <t xml:space="preserve">DE00227</t>
  </si>
  <si>
    <t xml:space="preserve">PRISMA - CAF</t>
  </si>
  <si>
    <t xml:space="preserve">FA00229</t>
  </si>
  <si>
    <t xml:space="preserve">FOR HUMAN - Saas</t>
  </si>
  <si>
    <t xml:space="preserve">DE00231</t>
  </si>
  <si>
    <t xml:space="preserve">Livres de recettes - 2019 - trimestre 1</t>
  </si>
  <si>
    <t xml:space="preserve">FA00232</t>
  </si>
  <si>
    <t xml:space="preserve">FA00233</t>
  </si>
  <si>
    <t xml:space="preserve">FA00236</t>
  </si>
  <si>
    <t xml:space="preserve">Livres de recettes - 2019 - trimestre 2</t>
  </si>
  <si>
    <t xml:space="preserve">comptoir</t>
  </si>
  <si>
    <t xml:space="preserve">FA00238</t>
  </si>
  <si>
    <t xml:space="preserve">FA00234</t>
  </si>
  <si>
    <t xml:space="preserve">reporter T1</t>
  </si>
  <si>
    <t xml:space="preserve">ForHuman -  affiche +  manifeste</t>
  </si>
  <si>
    <t xml:space="preserve">FA00241</t>
  </si>
  <si>
    <t xml:space="preserve">Axiom - ISTOM</t>
  </si>
  <si>
    <t xml:space="preserve">FA00240</t>
  </si>
  <si>
    <t xml:space="preserve">Livres de recettes - 2019 - trimestre 3</t>
  </si>
  <si>
    <t xml:space="preserve">RB - IMAGINE CLISSON</t>
  </si>
  <si>
    <t xml:space="preserve">FA 000239</t>
  </si>
  <si>
    <t xml:space="preserve">LR BAT - MAJ</t>
  </si>
  <si>
    <t xml:space="preserve">FA00239</t>
  </si>
  <si>
    <t xml:space="preserve">Livres de recettes - 2019 - trimestre 4</t>
  </si>
  <si>
    <t xml:space="preserve">AGT-AERO</t>
  </si>
  <si>
    <t xml:space="preserve">FA00235</t>
  </si>
  <si>
    <t xml:space="preserve">PLADIS - BN</t>
  </si>
  <si>
    <t xml:space="preserve">FA00242</t>
  </si>
  <si>
    <t xml:space="preserve">Livres de recettes - 2020 - trimestre 1</t>
  </si>
  <si>
    <t xml:space="preserve">IMAGINE CLISSON</t>
  </si>
  <si>
    <t xml:space="preserve">Livres de recettes - 2020 - trimestre 2</t>
  </si>
  <si>
    <t xml:space="preserve">FOUCAULT 120ans</t>
  </si>
  <si>
    <t xml:space="preserve">DE 000245</t>
  </si>
  <si>
    <t xml:space="preserve">Keep Cool </t>
  </si>
  <si>
    <t xml:space="preserve">FA00248</t>
  </si>
  <si>
    <t xml:space="preserve">ForHuman - postvention</t>
  </si>
  <si>
    <t xml:space="preserve">FA00247</t>
  </si>
  <si>
    <t xml:space="preserve">Imagine Clisson - Prof de foi 2</t>
  </si>
  <si>
    <t xml:space="preserve">FA00249</t>
  </si>
  <si>
    <t xml:space="preserve">Livres de recettes - 2020 - trimestre 3</t>
  </si>
  <si>
    <t xml:space="preserve">BN - EAU</t>
  </si>
  <si>
    <t xml:space="preserve">FA000246</t>
  </si>
  <si>
    <t xml:space="preserve">ForHuman- Totem</t>
  </si>
  <si>
    <t xml:space="preserve">FA00252</t>
  </si>
  <si>
    <t xml:space="preserve">BN - USA</t>
  </si>
  <si>
    <t xml:space="preserve">FA00251</t>
  </si>
  <si>
    <t xml:space="preserve">Livres de recettes - 2020- trimestre 4</t>
  </si>
  <si>
    <t xml:space="preserve">OCTOBRE</t>
  </si>
  <si>
    <t xml:space="preserve">FA00250</t>
  </si>
  <si>
    <t xml:space="preserve">NOVEMBRE</t>
  </si>
  <si>
    <t xml:space="preserve">BN - Arabie Saoudite</t>
  </si>
  <si>
    <t xml:space="preserve">FA00256</t>
  </si>
  <si>
    <t xml:space="preserve">Aides COVID</t>
  </si>
  <si>
    <t xml:space="preserve">TOTAL ANNUEL</t>
  </si>
  <si>
    <t xml:space="preserve">MOYENNE MENSUELLE</t>
  </si>
  <si>
    <t xml:space="preserve">MOYENNE MENSUELLE MOINS RSI</t>
  </si>
  <si>
    <t xml:space="preserve">Livres de recettes - 2021 - trimestre 1</t>
  </si>
  <si>
    <t xml:space="preserve">BN - Egypte</t>
  </si>
  <si>
    <t xml:space="preserve">FA00253</t>
  </si>
  <si>
    <t xml:space="preserve">CAF</t>
  </si>
  <si>
    <t xml:space="preserve">FEELING RH</t>
  </si>
  <si>
    <t xml:space="preserve">FA00257</t>
  </si>
  <si>
    <t xml:space="preserve">Livres de recettes - 2021 - trimestre 2</t>
  </si>
  <si>
    <t xml:space="preserve">TRAINSMANIA - 2021</t>
  </si>
  <si>
    <t xml:space="preserve">FA00258</t>
  </si>
  <si>
    <t xml:space="preserve">CAF -  cookies - MATOMO</t>
  </si>
  <si>
    <t xml:space="preserve">FA00259</t>
  </si>
  <si>
    <t xml:space="preserve">Bati-thermie - print</t>
  </si>
  <si>
    <t xml:space="preserve">FA00263</t>
  </si>
  <si>
    <t xml:space="preserve">FOU&amp;CO</t>
  </si>
  <si>
    <t xml:space="preserve">FA00244 / 264</t>
  </si>
  <si>
    <t xml:space="preserve">Accompagning - MAJ </t>
  </si>
  <si>
    <t xml:space="preserve">DEVIS</t>
  </si>
  <si>
    <t xml:space="preserve">Elections - Laurent DUBOST</t>
  </si>
  <si>
    <t xml:space="preserve">DE00262</t>
  </si>
  <si>
    <t xml:space="preserve">NON VALIDE</t>
  </si>
  <si>
    <t xml:space="preserve">Livres de recettes - 2021 - trimestre 3</t>
  </si>
  <si>
    <t xml:space="preserve">Emilie b - SAFETRAIL</t>
  </si>
  <si>
    <t xml:space="preserve">FA00268</t>
  </si>
  <si>
    <t xml:space="preserve">ADA</t>
  </si>
  <si>
    <t xml:space="preserve">FA00265</t>
  </si>
  <si>
    <t xml:space="preserve">Cultures D'ENT</t>
  </si>
  <si>
    <t xml:space="preserve">FA00266</t>
  </si>
  <si>
    <t xml:space="preserve">Livres de recettes - 2021 - trimestre 4</t>
  </si>
  <si>
    <t xml:space="preserve">MP IMMO - Rhapsodie</t>
  </si>
  <si>
    <t xml:space="preserve">FA00261</t>
  </si>
  <si>
    <t xml:space="preserve">ADA - e-commerce</t>
  </si>
  <si>
    <t xml:space="preserve">FA00267</t>
  </si>
  <si>
    <t xml:space="preserve">Ago Immo - logo</t>
  </si>
  <si>
    <t xml:space="preserve">FA00260</t>
  </si>
  <si>
    <t xml:space="preserve">CAF -  MAJ EXCEPTIONNELLE</t>
  </si>
  <si>
    <t xml:space="preserve">Livres de recettes - 2022 - trimestre 1</t>
  </si>
  <si>
    <t xml:space="preserve">SAFERAIL - VŒUX</t>
  </si>
  <si>
    <t xml:space="preserve">FA00271</t>
  </si>
  <si>
    <t xml:space="preserve">CAF - MAJ kiosque (T1 + T2)</t>
  </si>
  <si>
    <t xml:space="preserve">FA00270</t>
  </si>
  <si>
    <t xml:space="preserve">CFE</t>
  </si>
  <si>
    <t xml:space="preserve">Livres de recettes - 2022 - trimestre 2</t>
  </si>
  <si>
    <t xml:space="preserve">SAFERAIL - KAKEMONO</t>
  </si>
  <si>
    <t xml:space="preserve">FA00272</t>
  </si>
  <si>
    <t xml:space="preserve">SAFERAIL - Signature Lille</t>
  </si>
  <si>
    <t xml:space="preserve">FA00274</t>
  </si>
  <si>
    <t xml:space="preserve">FA00273</t>
  </si>
  <si>
    <t xml:space="preserve">MP IMMO - MAPS</t>
  </si>
  <si>
    <t xml:space="preserve">FA00276</t>
  </si>
  <si>
    <t xml:space="preserve">Livres de recettes - 2022 - trimestre 3</t>
  </si>
  <si>
    <t xml:space="preserve">FA00278</t>
  </si>
  <si>
    <t xml:space="preserve">CAF - MAJ - T3</t>
  </si>
  <si>
    <t xml:space="preserve">FA00279</t>
  </si>
  <si>
    <t xml:space="preserve">Livres de recettes - 2022 - trimestre 4</t>
  </si>
  <si>
    <t xml:space="preserve">LR PRESSE - VL</t>
  </si>
  <si>
    <t xml:space="preserve">FA00282</t>
  </si>
  <si>
    <t xml:space="preserve">CAF - MAJ - T4</t>
  </si>
  <si>
    <t xml:space="preserve">FA00281</t>
  </si>
  <si>
    <t xml:space="preserve">LR PRESSE - Guide - 50%</t>
  </si>
  <si>
    <t xml:space="preserve">FA00283</t>
  </si>
  <si>
    <t xml:space="preserve">DECEMBRE</t>
  </si>
  <si>
    <t xml:space="preserve">SAFERAIL - site et support</t>
  </si>
  <si>
    <t xml:space="preserve">FA00275</t>
  </si>
  <si>
    <t xml:space="preserve"> </t>
  </si>
  <si>
    <t xml:space="preserve">Livres de recettes - 2023 - trimestre 1</t>
  </si>
  <si>
    <t xml:space="preserve">FA00292</t>
  </si>
  <si>
    <t xml:space="preserve">LR PRESSE - BABA20 / 22</t>
  </si>
  <si>
    <t xml:space="preserve">FA00285</t>
  </si>
  <si>
    <t xml:space="preserve">Isabelle Desneaux</t>
  </si>
  <si>
    <t xml:space="preserve">FA00291</t>
  </si>
  <si>
    <t xml:space="preserve">ANTILOPE VAN</t>
  </si>
  <si>
    <t xml:space="preserve">FA00288</t>
  </si>
  <si>
    <t xml:space="preserve">LR PRESSE - VL112</t>
  </si>
  <si>
    <t xml:space="preserve">FA00284</t>
  </si>
  <si>
    <t xml:space="preserve">CAF - MAJ kiosque T1</t>
  </si>
  <si>
    <t xml:space="preserve">FA00287</t>
  </si>
  <si>
    <t xml:space="preserve">SAFERAIL</t>
  </si>
  <si>
    <t xml:space="preserve">FA00290</t>
  </si>
  <si>
    <t xml:space="preserve">Livres de recettes - 2023 - trimestre 2</t>
  </si>
  <si>
    <t xml:space="preserve">FA00293</t>
  </si>
  <si>
    <t xml:space="preserve">LR PRESSE - VL113</t>
  </si>
  <si>
    <t xml:space="preserve">FA00294</t>
  </si>
  <si>
    <t xml:space="preserve">CAF - MAJ kiosque T2</t>
  </si>
  <si>
    <t xml:space="preserve">FA00295</t>
  </si>
  <si>
    <t xml:space="preserve">FA00296</t>
  </si>
  <si>
    <t xml:space="preserve">MAI - JUIN</t>
  </si>
  <si>
    <t xml:space="preserve">FA00297</t>
  </si>
  <si>
    <t xml:space="preserve">AGT AERO - Maintenance</t>
  </si>
  <si>
    <t xml:space="preserve">Livres de recettes - 2023 - trimestre 3</t>
  </si>
  <si>
    <t xml:space="preserve">MATHURIN</t>
  </si>
  <si>
    <t xml:space="preserve">FA00300</t>
  </si>
  <si>
    <t xml:space="preserve">LR PRESSE - BABA21 / 23</t>
  </si>
  <si>
    <t xml:space="preserve">FA00299</t>
  </si>
  <si>
    <t xml:space="preserve">LR PRESSE - VL114</t>
  </si>
  <si>
    <t xml:space="preserve">FA00298</t>
  </si>
  <si>
    <t xml:space="preserve">CAF - MAJ kiosque T3</t>
  </si>
  <si>
    <t xml:space="preserve">FA00301</t>
  </si>
  <si>
    <t xml:space="preserve">FA00302</t>
  </si>
  <si>
    <t xml:space="preserve">FA00303</t>
  </si>
  <si>
    <t xml:space="preserve">FA00309</t>
  </si>
  <si>
    <t xml:space="preserve">ECHAPPEE VERTE</t>
  </si>
  <si>
    <t xml:space="preserve">FA00305</t>
  </si>
  <si>
    <t xml:space="preserve">FA00308</t>
  </si>
  <si>
    <t xml:space="preserve">SEPT - AVRIL</t>
  </si>
  <si>
    <t xml:space="preserve">ASTA - ACOMPTE 1</t>
  </si>
  <si>
    <t xml:space="preserve">FA00289</t>
  </si>
  <si>
    <t xml:space="preserve">Livres de recettes - 2023 - trimestre 4</t>
  </si>
  <si>
    <t xml:space="preserve">ASTA - ACOMPTE 2</t>
  </si>
  <si>
    <t xml:space="preserve">FA00311</t>
  </si>
  <si>
    <t xml:space="preserve">ASTA - ACOMPTE FIN</t>
  </si>
  <si>
    <t xml:space="preserve">FA00312</t>
  </si>
  <si>
    <t xml:space="preserve">LR PRESSE - VL115</t>
  </si>
  <si>
    <t xml:space="preserve">FA00310</t>
  </si>
  <si>
    <t xml:space="preserve">LR PRESSE - BABA24</t>
  </si>
  <si>
    <t xml:space="preserve">FA00307</t>
  </si>
  <si>
    <t xml:space="preserve">NOVEMBRE </t>
  </si>
  <si>
    <t xml:space="preserve">FA00314</t>
  </si>
  <si>
    <t xml:space="preserve">FA00313</t>
  </si>
  <si>
    <t xml:space="preserve">FA00316</t>
  </si>
  <si>
    <t xml:space="preserve">FA00317</t>
  </si>
  <si>
    <t xml:space="preserve">EPE - Maintenance</t>
  </si>
  <si>
    <t xml:space="preserve">FA00315</t>
  </si>
  <si>
    <t xml:space="preserve">EPE - SWITCH ASTA (logo-mails)</t>
  </si>
  <si>
    <t xml:space="preserve">FA00306</t>
  </si>
  <si>
    <t xml:space="preserve">REV</t>
  </si>
  <si>
    <t xml:space="preserve">DE00304</t>
  </si>
  <si>
    <t xml:space="preserve">Pauline POUPIOT</t>
  </si>
  <si>
    <t xml:space="preserve">MIREILLE</t>
  </si>
  <si>
    <t xml:space="preserve">GAELLE DUVAL - Maintenance</t>
  </si>
  <si>
    <t xml:space="preserve">Livres de recettes - 2024 - trimestre 1</t>
  </si>
  <si>
    <t xml:space="preserve">LR PRESSE - VL116</t>
  </si>
  <si>
    <t xml:space="preserve">FA00318</t>
  </si>
  <si>
    <t xml:space="preserve">EPE - Maintenance T1</t>
  </si>
  <si>
    <t xml:space="preserve">FA00319</t>
  </si>
  <si>
    <t xml:space="preserve">FA00320</t>
  </si>
  <si>
    <t xml:space="preserve">FA00321</t>
  </si>
  <si>
    <t xml:space="preserve">Livres de recettes - 2024 - trimestre 2</t>
  </si>
  <si>
    <t xml:space="preserve">LR PRESSE - VL117</t>
  </si>
  <si>
    <t xml:space="preserve">FA00322</t>
  </si>
  <si>
    <t xml:space="preserve">EPE - Maintenance Avril</t>
  </si>
  <si>
    <t xml:space="preserve">FA00324</t>
  </si>
  <si>
    <t xml:space="preserve">EPE - Maintenance Mai</t>
  </si>
  <si>
    <t xml:space="preserve">FA00326</t>
  </si>
  <si>
    <t xml:space="preserve">EPE - Maintenance Juin</t>
  </si>
  <si>
    <t xml:space="preserve">FA00327</t>
  </si>
  <si>
    <t xml:space="preserve">CAF - MAJ kiosque </t>
  </si>
  <si>
    <t xml:space="preserve">FA00323</t>
  </si>
  <si>
    <t xml:space="preserve">ASTA - PHASE 2 1/2</t>
  </si>
  <si>
    <t xml:space="preserve">FA00325</t>
  </si>
  <si>
    <t xml:space="preserve">Livres de recettes - 2024 - trimestre 3</t>
  </si>
  <si>
    <t xml:space="preserve">CAPVENT</t>
  </si>
  <si>
    <t xml:space="preserve">FA000328</t>
  </si>
  <si>
    <t xml:space="preserve">LR PRESSE - VL118</t>
  </si>
  <si>
    <t xml:space="preserve">FA00329</t>
  </si>
  <si>
    <t xml:space="preserve">LR - GP ARDUINO</t>
  </si>
  <si>
    <t xml:space="preserve">FA00336</t>
  </si>
  <si>
    <t xml:space="preserve">EPE - Maintenance Juillet</t>
  </si>
  <si>
    <t xml:space="preserve">FA00330</t>
  </si>
  <si>
    <t xml:space="preserve">EPE - Maintenance Aout</t>
  </si>
  <si>
    <t xml:space="preserve">FA00332</t>
  </si>
  <si>
    <t xml:space="preserve">EPE - Maintenance Septembre</t>
  </si>
  <si>
    <t xml:space="preserve">FA00334</t>
  </si>
  <si>
    <t xml:space="preserve">Axiom - AUVM - acompte</t>
  </si>
  <si>
    <t xml:space="preserve">FA00335</t>
  </si>
  <si>
    <t xml:space="preserve">Livres de recettes - 2024 - trimestre 4</t>
  </si>
  <si>
    <t xml:space="preserve">Axiom - AUVM - acompte 2</t>
  </si>
  <si>
    <t xml:space="preserve">FA00343</t>
  </si>
  <si>
    <t xml:space="preserve">ADA - partie 1</t>
  </si>
  <si>
    <t xml:space="preserve">FA00331</t>
  </si>
  <si>
    <t xml:space="preserve">La Loire</t>
  </si>
  <si>
    <t xml:space="preserve">FA00341</t>
  </si>
  <si>
    <t xml:space="preserve">LR PRESSE - VL119</t>
  </si>
  <si>
    <t xml:space="preserve">FA00338</t>
  </si>
  <si>
    <t xml:space="preserve">EPE - Maintenance Octobre</t>
  </si>
  <si>
    <t xml:space="preserve">FA00337</t>
  </si>
  <si>
    <t xml:space="preserve">EPE - Maintenance Novembre</t>
  </si>
  <si>
    <t xml:space="preserve">FA00340</t>
  </si>
  <si>
    <t xml:space="preserve">EPE - Maintenance Décembre</t>
  </si>
  <si>
    <t xml:space="preserve">FA00342</t>
  </si>
  <si>
    <t xml:space="preserve">Axiom - AUVM - acompte 3</t>
  </si>
  <si>
    <t xml:space="preserve">FA00345</t>
  </si>
  <si>
    <t xml:space="preserve">ASTA LF</t>
  </si>
  <si>
    <t xml:space="preserve">DE00344</t>
  </si>
  <si>
    <t xml:space="preserve">Livres de recettes - 2025 - trimestre 1</t>
  </si>
  <si>
    <t xml:space="preserve">DEPENSES</t>
  </si>
  <si>
    <t xml:space="preserve">ASTA - PHASE 2 2/3</t>
  </si>
  <si>
    <t xml:space="preserve">FA00333</t>
  </si>
  <si>
    <t xml:space="preserve">LR PRESSE - VL120</t>
  </si>
  <si>
    <t xml:space="preserve">FA00347</t>
  </si>
  <si>
    <t xml:space="preserve">Asta maintenance</t>
  </si>
  <si>
    <t xml:space="preserve">FA00346</t>
  </si>
  <si>
    <t xml:space="preserve">FA00351</t>
  </si>
  <si>
    <t xml:space="preserve">Asta XML</t>
  </si>
  <si>
    <t xml:space="preserve">FA00350</t>
  </si>
  <si>
    <t xml:space="preserve">TOTAL</t>
  </si>
  <si>
    <t xml:space="preserve">LR PRESSE - FME134</t>
  </si>
  <si>
    <t xml:space="preserve">FA00349</t>
  </si>
  <si>
    <t xml:space="preserve">FA00353</t>
  </si>
  <si>
    <t xml:space="preserve">ADA - partie 2</t>
  </si>
  <si>
    <t xml:space="preserve">Livres de recettes - 2025 - trimestre 2</t>
  </si>
  <si>
    <t xml:space="preserve">LR PRESSE - VL121</t>
  </si>
  <si>
    <t xml:space="preserve">FA00352</t>
  </si>
  <si>
    <t xml:space="preserve">SOS BOULANGE</t>
  </si>
  <si>
    <t xml:space="preserve">FA00355</t>
  </si>
  <si>
    <t xml:space="preserve">Axiom - AUVM - acompte 4</t>
  </si>
  <si>
    <t xml:space="preserve">FA00362</t>
  </si>
  <si>
    <t xml:space="preserve">LR PRESSE - FME135</t>
  </si>
  <si>
    <t xml:space="preserve">FA00354</t>
  </si>
  <si>
    <t xml:space="preserve">FA00356</t>
  </si>
  <si>
    <t xml:space="preserve">FA00359</t>
  </si>
  <si>
    <t xml:space="preserve">FA00361</t>
  </si>
  <si>
    <t xml:space="preserve">LR PRESSE - FME136</t>
  </si>
  <si>
    <t xml:space="preserve">FA00360</t>
  </si>
  <si>
    <t xml:space="preserve">Livres de recettes - 2025 - trimestre 3</t>
  </si>
  <si>
    <t xml:space="preserve">LR PRESSE - VL122</t>
  </si>
  <si>
    <t xml:space="preserve">FA00363</t>
  </si>
  <si>
    <t xml:space="preserve">Asta presta complémentaires</t>
  </si>
  <si>
    <t xml:space="preserve">FA00357</t>
  </si>
  <si>
    <t xml:space="preserve">LR - LIVRE GP- ACOMPTE</t>
  </si>
  <si>
    <t xml:space="preserve">FA00366</t>
  </si>
  <si>
    <t xml:space="preserve">FA00367</t>
  </si>
  <si>
    <t xml:space="preserve">Axiom - AUVM - solde </t>
  </si>
  <si>
    <t xml:space="preserve">FA00364</t>
  </si>
  <si>
    <t xml:space="preserve">FA00369</t>
  </si>
  <si>
    <t xml:space="preserve">LR PRESSE - FME137</t>
  </si>
  <si>
    <t xml:space="preserve">FA00365</t>
  </si>
  <si>
    <t xml:space="preserve">FA00370</t>
  </si>
  <si>
    <t xml:space="preserve">Livres de recettes - 2025 - trimestre 4</t>
  </si>
  <si>
    <t xml:space="preserve">Saferail - flyer</t>
  </si>
  <si>
    <t xml:space="preserve">FA00373</t>
  </si>
  <si>
    <t xml:space="preserve">ASTA - PHASE 2 1/3</t>
  </si>
  <si>
    <t xml:space="preserve">FA00348</t>
  </si>
  <si>
    <t xml:space="preserve">ASTA - PHASE 2 3/3</t>
  </si>
  <si>
    <t xml:space="preserve">LR - LIVRE GP- SOLDE</t>
  </si>
  <si>
    <t xml:space="preserve">FA00374</t>
  </si>
  <si>
    <t xml:space="preserve">LR PRESSE - VL123</t>
  </si>
  <si>
    <t xml:space="preserve">FA00371</t>
  </si>
  <si>
    <t xml:space="preserve">FA00375</t>
  </si>
  <si>
    <t xml:space="preserve">LR PRESSE - FME138</t>
  </si>
  <si>
    <t xml:space="preserve">FA00372</t>
  </si>
  <si>
    <t xml:space="preserve">LR PRESSE - LR941</t>
  </si>
  <si>
    <t xml:space="preserve">FA00377</t>
  </si>
  <si>
    <t xml:space="preserve">LR PRESSE - FME139</t>
  </si>
  <si>
    <t xml:space="preserve">FA00376</t>
  </si>
  <si>
    <t xml:space="preserve">LR PRESSE - LR942</t>
  </si>
  <si>
    <t xml:space="preserve">FA00379</t>
  </si>
  <si>
    <t xml:space="preserve">ASTA – facture d’avoir – Plugin</t>
  </si>
  <si>
    <t xml:space="preserve">FA00382</t>
  </si>
  <si>
    <t xml:space="preserve">éditée</t>
  </si>
  <si>
    <t xml:space="preserve">Livres de recettes - 2026 - trimestre 1</t>
  </si>
  <si>
    <t xml:space="preserve">LR PRESSE - VL124</t>
  </si>
  <si>
    <t xml:space="preserve">FA00380</t>
  </si>
  <si>
    <t xml:space="preserve">LR PRESSE - LR943</t>
  </si>
  <si>
    <t xml:space="preserve">FA00381</t>
  </si>
  <si>
    <t xml:space="preserve">LR PRESSE - LR944</t>
  </si>
  <si>
    <t xml:space="preserve">FA00383</t>
  </si>
  <si>
    <t xml:space="preserve">FÉVRIER</t>
  </si>
  <si>
    <t xml:space="preserve">LR PRESSE - FME140</t>
  </si>
  <si>
    <t xml:space="preserve">FA00384</t>
  </si>
  <si>
    <t xml:space="preserve">LR PRESSE - LR945</t>
  </si>
  <si>
    <t xml:space="preserve">FA00385</t>
  </si>
  <si>
    <t xml:space="preserve">Livres de recettes - 2026 - trimestre 2</t>
  </si>
  <si>
    <t xml:space="preserve">LR PRESSE - LR946</t>
  </si>
  <si>
    <t xml:space="preserve">FA00388</t>
  </si>
  <si>
    <t xml:space="preserve">LR PRESSE - VL125</t>
  </si>
  <si>
    <t xml:space="preserve">FA00387</t>
  </si>
  <si>
    <t xml:space="preserve">LR PRESSE - LR947</t>
  </si>
  <si>
    <t xml:space="preserve">FA00389</t>
  </si>
  <si>
    <t xml:space="preserve">LR PRESSE - LR948</t>
  </si>
  <si>
    <t xml:space="preserve">FA00390</t>
  </si>
  <si>
    <t xml:space="preserve">LR PRESSE - LR949</t>
  </si>
  <si>
    <t xml:space="preserve">FA00393</t>
  </si>
  <si>
    <t xml:space="preserve">LR PRESSE - FME141</t>
  </si>
  <si>
    <t xml:space="preserve">FA00386</t>
  </si>
  <si>
    <t xml:space="preserve">LR PRESSE - FME142</t>
  </si>
  <si>
    <t xml:space="preserve">FA00391</t>
  </si>
  <si>
    <t xml:space="preserve">Livres de recettes - 2026 - trimestre 3</t>
  </si>
  <si>
    <t xml:space="preserve">LR PRESSE - VL126</t>
  </si>
  <si>
    <t xml:space="preserve">FA00394</t>
  </si>
  <si>
    <t xml:space="preserve">LR PRESSE - LR950</t>
  </si>
  <si>
    <t xml:space="preserve">FA00397</t>
  </si>
  <si>
    <t xml:space="preserve">FA00392</t>
  </si>
  <si>
    <t xml:space="preserve">LR PRESSE - LR951</t>
  </si>
  <si>
    <t xml:space="preserve">LR PRESSE - LR952</t>
  </si>
  <si>
    <t xml:space="preserve">LR PRESSE – HSLR94</t>
  </si>
  <si>
    <t xml:space="preserve">FA00396</t>
  </si>
  <si>
    <t xml:space="preserve">LR PRESSE - FME143</t>
  </si>
  <si>
    <t xml:space="preserve">FA00395</t>
  </si>
  <si>
    <t xml:space="preserve">Livres de recettes - 2026 - trimestre 4</t>
  </si>
  <si>
    <t xml:space="preserve">LR PRESSE - VL127</t>
  </si>
  <si>
    <t xml:space="preserve">LR PRESSE - LR953</t>
  </si>
  <si>
    <t xml:space="preserve">LR PRESSE - LR954</t>
  </si>
  <si>
    <t xml:space="preserve">LR PRESSE - LR955</t>
  </si>
  <si>
    <t xml:space="preserve">LR PRESSE - FME144</t>
  </si>
  <si>
    <t xml:space="preserve">LR PRESSE - FME145</t>
  </si>
  <si>
    <t xml:space="preserve">LR PRESSE – HSLR95</t>
  </si>
  <si>
    <t xml:space="preserve">a.boudaud@missionlocale-nantes.org</t>
  </si>
  <si>
    <t xml:space="preserve">;</t>
  </si>
  <si>
    <t xml:space="preserve">a.forestier@neoditech.com</t>
  </si>
  <si>
    <t xml:space="preserve">ac.taudiere@bien-et-bio.com</t>
  </si>
  <si>
    <t xml:space="preserve">acadoret@kelcom.fr</t>
  </si>
  <si>
    <t xml:space="preserve">alain.fusiller@axone-rh.fr</t>
  </si>
  <si>
    <t xml:space="preserve">anne.phelippeau@orange.fr; </t>
  </si>
  <si>
    <t xml:space="preserve">anne.villate@sciencescom.org</t>
  </si>
  <si>
    <t xml:space="preserve">annick.bourgetdugas@gmail.com</t>
  </si>
  <si>
    <t xml:space="preserve">antoine.scarabin@fairdelance.com</t>
  </si>
  <si>
    <t xml:space="preserve">antoines@portail-trains.fr</t>
  </si>
  <si>
    <t xml:space="preserve">apo.vauthier@gmail.com</t>
  </si>
  <si>
    <t xml:space="preserve">bertrandbourn@hotmail.com </t>
  </si>
  <si>
    <t xml:space="preserve">bvo@coteaux-nantais.com</t>
  </si>
  <si>
    <t xml:space="preserve">c.colineau@medialibs.com</t>
  </si>
  <si>
    <t xml:space="preserve">cathyf@portail-trains.fr</t>
  </si>
  <si>
    <t xml:space="preserve">christelle.lebrun@avenuedesjeux.com</t>
  </si>
  <si>
    <t xml:space="preserve">christianf@portail-trains.fr </t>
  </si>
  <si>
    <t xml:space="preserve">christophe.godineau@systeme-u.fr</t>
  </si>
  <si>
    <t xml:space="preserve">claude.van.engeland@gmail.com</t>
  </si>
  <si>
    <t xml:space="preserve">clclervoy@lrpresse.fr </t>
  </si>
  <si>
    <t xml:space="preserve">clementlevesque.d@gmail.com</t>
  </si>
  <si>
    <t xml:space="preserve">comchezsoi@gmail.com</t>
  </si>
  <si>
    <t xml:space="preserve">comite12.sportauto@orange.fr </t>
  </si>
  <si>
    <t xml:space="preserve">commercial@brevinifluidpower.fr; contact@armatures-services.com; contact@dfc2.biz; contact@easiconseil.fr; contact@klein-couverture.com; contact@pga-nantes.fr; contact@sa-bonnet.fr; contact@slvi.fr;</t>
  </si>
  <si>
    <t xml:space="preserve">compta@atlantique-composants.fr</t>
  </si>
  <si>
    <t xml:space="preserve">comptoirducerame@gmail.com</t>
  </si>
  <si>
    <t xml:space="preserve">contact.maelle@free.fr</t>
  </si>
  <si>
    <t xml:space="preserve">contact@allovoyages.fr</t>
  </si>
  <si>
    <t xml:space="preserve">contact@bikom.fr</t>
  </si>
  <si>
    <t xml:space="preserve">contact@san21dk.com</t>
  </si>
  <si>
    <t xml:space="preserve">contact@scopic.fr </t>
  </si>
  <si>
    <t xml:space="preserve">contact@williwow.fr </t>
  </si>
  <si>
    <t xml:space="preserve">CSOKOL@sudeco-property.fr</t>
  </si>
  <si>
    <t xml:space="preserve">delauney@solution-avocat.fr </t>
  </si>
  <si>
    <t xml:space="preserve">dlabarthe@sextantconseil.com</t>
  </si>
  <si>
    <t xml:space="preserve">dodvertou@dod.fr</t>
  </si>
  <si>
    <t xml:space="preserve">dominique.garcion@mairie-nantes.fr</t>
  </si>
  <si>
    <t xml:space="preserve">e.tariot@strego.fr</t>
  </si>
  <si>
    <t xml:space="preserve">eagness@newversion.fr </t>
  </si>
  <si>
    <t xml:space="preserve">eb@akos.fr</t>
  </si>
  <si>
    <t xml:space="preserve">elepostec@newversion.fr</t>
  </si>
  <si>
    <t xml:space="preserve">elisabeth.paillard@bdo.fr </t>
  </si>
  <si>
    <t xml:space="preserve">elodie@beemoov.com</t>
  </si>
  <si>
    <t xml:space="preserve">erwan.rouxel@bailapizza.com </t>
  </si>
  <si>
    <t xml:space="preserve">f.letrouve@intuiti.net</t>
  </si>
  <si>
    <t xml:space="preserve">fabien.ratier@gmail.com</t>
  </si>
  <si>
    <t xml:space="preserve">fabrice.brangeon@bdo.fr</t>
  </si>
  <si>
    <t xml:space="preserve">fbmorvan@gmail.com</t>
  </si>
  <si>
    <t xml:space="preserve">figentesson@gmail.com</t>
  </si>
  <si>
    <t xml:space="preserve">francrich@outlook.fr</t>
  </si>
  <si>
    <t xml:space="preserve">g.derame@imprimeriemaya.fr</t>
  </si>
  <si>
    <t xml:space="preserve">ghibon@groupe-links.net</t>
  </si>
  <si>
    <t xml:space="preserve">ghibon72@gmail.com</t>
  </si>
  <si>
    <t xml:space="preserve">guy.patrick@saint-gobin.com</t>
  </si>
  <si>
    <t xml:space="preserve">helene@kromi.fr</t>
  </si>
  <si>
    <t xml:space="preserve">info@escalade-entreprises.net</t>
  </si>
  <si>
    <t xml:space="preserve">ingrid@leszeclectiques.com</t>
  </si>
  <si>
    <t xml:space="preserve">jean-francois.leguennan@atlantique-composants.fr</t>
  </si>
  <si>
    <t xml:space="preserve">jennifer@starofservice.com</t>
  </si>
  <si>
    <t xml:space="preserve">john.thac@ccjfilms.com</t>
  </si>
  <si>
    <t xml:space="preserve">jpbarraud@orange.fr</t>
  </si>
  <si>
    <t xml:space="preserve">juliemimi1@live.fr</t>
  </si>
  <si>
    <t xml:space="preserve">julien.deroo@gmail.com</t>
  </si>
  <si>
    <t xml:space="preserve">k.guedon@adtrans.fr</t>
  </si>
  <si>
    <t xml:space="preserve">laurecontant@gmail.com</t>
  </si>
  <si>
    <t xml:space="preserve">lesastucesbio@outlook.fr</t>
  </si>
  <si>
    <t xml:space="preserve">lnandreazza@gmail.com</t>
  </si>
  <si>
    <t xml:space="preserve">loic.legac@thinkovery.com</t>
  </si>
  <si>
    <t xml:space="preserve">lpoirier@brinkcs.fr</t>
  </si>
  <si>
    <t xml:space="preserve">lsalmon@agence-api.fr </t>
  </si>
  <si>
    <t xml:space="preserve">ludivine.confort@decathlon.com</t>
  </si>
  <si>
    <t xml:space="preserve">M.PRIEUR@nantesstnazaire.cci.fr</t>
  </si>
  <si>
    <t xml:space="preserve">manonf@portail-trains.fr</t>
  </si>
  <si>
    <t xml:space="preserve">marianne@imprimeriemaya.com</t>
  </si>
  <si>
    <t xml:space="preserve">matthieu.charron@gmail.com </t>
  </si>
  <si>
    <t xml:space="preserve">nsirot@shivacom.fr</t>
  </si>
  <si>
    <t xml:space="preserve">obasle@evenday.com</t>
  </si>
  <si>
    <t xml:space="preserve">offcoursefd@gmail.com</t>
  </si>
  <si>
    <t xml:space="preserve">pao@bourgaultproduction.com</t>
  </si>
  <si>
    <t xml:space="preserve">pascale.bras@gmail.com </t>
  </si>
  <si>
    <t xml:space="preserve">patisserie.pasco@free.fr</t>
  </si>
  <si>
    <t xml:space="preserve">paysage@leaute.fr</t>
  </si>
  <si>
    <t xml:space="preserve">philippe.chauveau@easiconseil.fr</t>
  </si>
  <si>
    <t xml:space="preserve">pierremorin@cmoison.com</t>
  </si>
  <si>
    <t xml:space="preserve">ppactol@boostervente.com</t>
  </si>
  <si>
    <t xml:space="preserve">sandrine.molle@yahoo.fr</t>
  </si>
  <si>
    <t xml:space="preserve">sarldscom@orange.fr</t>
  </si>
  <si>
    <t xml:space="preserve">scordelier@kobafilms.fr</t>
  </si>
  <si>
    <t xml:space="preserve">sergeamati@free.fr</t>
  </si>
  <si>
    <t xml:space="preserve">shaller@8pixstudio.com</t>
  </si>
  <si>
    <t xml:space="preserve">sophie.raoul@mairie-vertou.fr</t>
  </si>
  <si>
    <t xml:space="preserve">sophieg@portail-trains.fr</t>
  </si>
  <si>
    <t xml:space="preserve">sraimondeau@neocom.fr</t>
  </si>
  <si>
    <t xml:space="preserve">stephane.courgeon@brasdroitdesdirigeants.com</t>
  </si>
  <si>
    <t xml:space="preserve">stephane.ploteau@wanadoo.fr</t>
  </si>
  <si>
    <t xml:space="preserve">stephanieg@portail-trains.fr</t>
  </si>
  <si>
    <t xml:space="preserve">studioagena@orange.fr</t>
  </si>
  <si>
    <t xml:space="preserve">sylvain.breteau@mrindustrie.fr</t>
  </si>
  <si>
    <t xml:space="preserve">sylviane.hauraixcerclier@creditmutuel.fr</t>
  </si>
  <si>
    <t xml:space="preserve">valerie@doranco.fr</t>
  </si>
  <si>
    <t xml:space="preserve">VPascon@medef44.fr</t>
  </si>
  <si>
    <t xml:space="preserve">vsaint-onge@medef44.fr</t>
  </si>
  <si>
    <t xml:space="preserve">yannis@pixelfab.fr</t>
  </si>
  <si>
    <t xml:space="preserve">ybn@a2b-prod.com</t>
  </si>
  <si>
    <t xml:space="preserve">yoann@h-touch.fr</t>
  </si>
  <si>
    <t xml:space="preserve">ACDM ARCHITECTURE</t>
  </si>
  <si>
    <t xml:space="preserve">2 rue Marie Curie CS 52411</t>
  </si>
  <si>
    <t xml:space="preserve">architectes@acdm-architecture.fr</t>
  </si>
  <si>
    <t xml:space="preserve">David MILIN</t>
  </si>
  <si>
    <t xml:space="preserve">44124 VERTOU CEDEX</t>
  </si>
  <si>
    <t xml:space="preserve">ACM</t>
  </si>
  <si>
    <t xml:space="preserve">13 impasse des Prairies</t>
  </si>
  <si>
    <t xml:space="preserve">Axel LABALTINIERE</t>
  </si>
  <si>
    <t xml:space="preserve">44120 VERTOU</t>
  </si>
  <si>
    <t xml:space="preserve">ADDIUM</t>
  </si>
  <si>
    <t xml:space="preserve">25 avenue de la Vertonne</t>
  </si>
  <si>
    <t xml:space="preserve">franck.doyen@addium.fr</t>
  </si>
  <si>
    <t xml:space="preserve">Franck DOYEN</t>
  </si>
  <si>
    <t xml:space="preserve">AGENCE'ACCESS</t>
  </si>
  <si>
    <t xml:space="preserve">24 Le grand chemin</t>
  </si>
  <si>
    <t xml:space="preserve">helene@agenceaccess.fr</t>
  </si>
  <si>
    <t xml:space="preserve">Hélène ANDREAZZA</t>
  </si>
  <si>
    <t xml:space="preserve">AML SARL</t>
  </si>
  <si>
    <t xml:space="preserve">14 route de la Louée</t>
  </si>
  <si>
    <t xml:space="preserve">aml.menuiserie@orange.fr</t>
  </si>
  <si>
    <t xml:space="preserve">Patrick et Victor FONTENEAU</t>
  </si>
  <si>
    <t xml:space="preserve">APIDESK GROUP SARL</t>
  </si>
  <si>
    <t xml:space="preserve">3 chemin de la Vignauderie</t>
  </si>
  <si>
    <t xml:space="preserve">message@apidesk.com</t>
  </si>
  <si>
    <t xml:space="preserve">Robert CHALUMEAU</t>
  </si>
  <si>
    <t xml:space="preserve">ARCHIDESS'1</t>
  </si>
  <si>
    <t xml:space="preserve">3 place du Cirque</t>
  </si>
  <si>
    <t xml:space="preserve">archidess-1@wanadoo.fr</t>
  </si>
  <si>
    <t xml:space="preserve">Magalie ROUCHER</t>
  </si>
  <si>
    <t xml:space="preserve">ARMATURES SERVICES</t>
  </si>
  <si>
    <t xml:space="preserve">38 avenue de la Vertonne</t>
  </si>
  <si>
    <t xml:space="preserve">contact@armatures-services.com</t>
  </si>
  <si>
    <t xml:space="preserve">Fabienne PILET</t>
  </si>
  <si>
    <t xml:space="preserve">ASP SERIGRAPHIE</t>
  </si>
  <si>
    <t xml:space="preserve">Allée du Cap Horn, ZI de la Plée</t>
  </si>
  <si>
    <t xml:space="preserve">thierry.asp@wanadoo.fr</t>
  </si>
  <si>
    <t xml:space="preserve">Thierry GUILLAUME</t>
  </si>
  <si>
    <t xml:space="preserve">ATELIER VENEZZIA SARL</t>
  </si>
  <si>
    <t xml:space="preserve">10 rue du Puits</t>
  </si>
  <si>
    <t xml:space="preserve">lise.m@wanadoo.fr</t>
  </si>
  <si>
    <t xml:space="preserve">Michel LIZE</t>
  </si>
  <si>
    <t xml:space="preserve">ATLANTIQUE COMPOSANTS</t>
  </si>
  <si>
    <t xml:space="preserve">5 rue des Entrepreneurs</t>
  </si>
  <si>
    <t xml:space="preserve">Jean-François LE GUENNAN</t>
  </si>
  <si>
    <t xml:space="preserve">ATLANTIQUE REMORQUES FRANC</t>
  </si>
  <si>
    <t xml:space="preserve">518 bis route de Clisson</t>
  </si>
  <si>
    <t xml:space="preserve">franc.jocelyne@gmail.com</t>
  </si>
  <si>
    <t xml:space="preserve">Jocelyne FRANC</t>
  </si>
  <si>
    <t xml:space="preserve">AUTOMOBILES LECOMTE</t>
  </si>
  <si>
    <t xml:space="preserve">2 rue du Général De Gaulle</t>
  </si>
  <si>
    <t xml:space="preserve">Pierre LECOMTE</t>
  </si>
  <si>
    <t xml:space="preserve">AZAELIT</t>
  </si>
  <si>
    <t xml:space="preserve">Jean-Pierre EON</t>
  </si>
  <si>
    <t xml:space="preserve">BANQUE CIC Ouest</t>
  </si>
  <si>
    <t xml:space="preserve">37 place des Martyrs Résistance BP 32</t>
  </si>
  <si>
    <t xml:space="preserve">Hermeline DANJOUX</t>
  </si>
  <si>
    <t xml:space="preserve">44401 REZE CEDEX</t>
  </si>
  <si>
    <t xml:space="preserve">BARRETEAU ANTHONY</t>
  </si>
  <si>
    <t xml:space="preserve">ZAC le Chêne Ferré</t>
  </si>
  <si>
    <t xml:space="preserve">Anthony BARRETEAU</t>
  </si>
  <si>
    <t xml:space="preserve">BATH RAVALEMENT</t>
  </si>
  <si>
    <t xml:space="preserve">3 allée de la Maladrie</t>
  </si>
  <si>
    <t xml:space="preserve">bath.ravalement@wanadoo.fr</t>
  </si>
  <si>
    <t xml:space="preserve">Olivier PAGNOL</t>
  </si>
  <si>
    <t xml:space="preserve">BDO NANTES</t>
  </si>
  <si>
    <t xml:space="preserve">7 allée Alphonse Fillon BP 22417</t>
  </si>
  <si>
    <t xml:space="preserve">Fabrice BRANGEON</t>
  </si>
  <si>
    <t xml:space="preserve">BISCUITERIE NANTAISE</t>
  </si>
  <si>
    <t xml:space="preserve">27 rue du Mortier Vannerie BP 2407</t>
  </si>
  <si>
    <t xml:space="preserve">bsaje@biscuits.com</t>
  </si>
  <si>
    <t xml:space="preserve">Bernard SAJE</t>
  </si>
  <si>
    <t xml:space="preserve">BONNET MAURICE</t>
  </si>
  <si>
    <t xml:space="preserve">44 avenue de la Vertonne</t>
  </si>
  <si>
    <t xml:space="preserve">contact@sa-bonnet.fr</t>
  </si>
  <si>
    <t xml:space="preserve">Olivier BONNET</t>
  </si>
  <si>
    <t xml:space="preserve">BOUYGUES ENERGIES ET SERVICES</t>
  </si>
  <si>
    <t xml:space="preserve">12 avenue de la Vertonne BP 2419</t>
  </si>
  <si>
    <t xml:space="preserve">r.fonteneau@bouygues-es.com</t>
  </si>
  <si>
    <t xml:space="preserve">Robert FONTENEAU</t>
  </si>
  <si>
    <t xml:space="preserve">BPA (BANQUE POPULAIRE)</t>
  </si>
  <si>
    <t xml:space="preserve">Place du Beau Verger</t>
  </si>
  <si>
    <t xml:space="preserve">Marc LE PELVE</t>
  </si>
  <si>
    <t xml:space="preserve">BRELET-SORECO</t>
  </si>
  <si>
    <t xml:space="preserve">31 avenue de la Vertonne</t>
  </si>
  <si>
    <t xml:space="preserve">brelet.soreco@yahoo.fr</t>
  </si>
  <si>
    <t xml:space="preserve">Eric CORRIGNAN</t>
  </si>
  <si>
    <t xml:space="preserve">BREVINI FLUID POWER FRANCE</t>
  </si>
  <si>
    <t xml:space="preserve">7 rue des Entrepreneurs BP 2217</t>
  </si>
  <si>
    <t xml:space="preserve">commercial@brevinifluidpower.fr
</t>
  </si>
  <si>
    <t xml:space="preserve">Jean PAGEOT</t>
  </si>
  <si>
    <t xml:space="preserve">44122 VERTOU CEDEX</t>
  </si>
  <si>
    <t xml:space="preserve">BRICOMAN</t>
  </si>
  <si>
    <t xml:space="preserve">31 route du Mortier Vannerie</t>
  </si>
  <si>
    <t xml:space="preserve">lmahe@bricoman.fr</t>
  </si>
  <si>
    <t xml:space="preserve">Monsieur MAHE</t>
  </si>
  <si>
    <t xml:space="preserve">BTV SERVICES</t>
  </si>
  <si>
    <t xml:space="preserve">6, allée de la Maladrie</t>
  </si>
  <si>
    <t xml:space="preserve">MM. BOURGETEAU - DE MEEZEMAKER - PUAUD</t>
  </si>
  <si>
    <t xml:space="preserve">BULLE D'INTERIEUR CONCEPT</t>
  </si>
  <si>
    <t xml:space="preserve">1 rue du Berry</t>
  </si>
  <si>
    <t xml:space="preserve">bulledinterieurconcept@orange.fr</t>
  </si>
  <si>
    <t xml:space="preserve">GERALDINE FOURNY</t>
  </si>
  <si>
    <t xml:space="preserve">BUREAU JACQUES</t>
  </si>
  <si>
    <t xml:space="preserve">30 rue du 11 Novembre 1918 BP 2116</t>
  </si>
  <si>
    <t xml:space="preserve">Jacques BUREAU</t>
  </si>
  <si>
    <t xml:space="preserve">44121 VERTOU CEDEX</t>
  </si>
  <si>
    <t xml:space="preserve">C.I.C VERTOU</t>
  </si>
  <si>
    <t xml:space="preserve">11 bis place St Martin BP 2115</t>
  </si>
  <si>
    <t xml:space="preserve">Fabienne DUPAS</t>
  </si>
  <si>
    <t xml:space="preserve">CABINET GUEMENE</t>
  </si>
  <si>
    <t xml:space="preserve">58 rue H,Delahaye</t>
  </si>
  <si>
    <t xml:space="preserve">Sébastien GUEMENE</t>
  </si>
  <si>
    <t xml:space="preserve">CcomCandy - Graphiste</t>
  </si>
  <si>
    <t xml:space="preserve">5 allée des Nymphéas</t>
  </si>
  <si>
    <t xml:space="preserve">ccomcandy@sfr.fr</t>
  </si>
  <si>
    <t xml:space="preserve">Candy LE CORRE</t>
  </si>
  <si>
    <t xml:space="preserve">CDE BATIDOC</t>
  </si>
  <si>
    <t xml:space="preserve">436 route de Clisson BP 2322</t>
  </si>
  <si>
    <t xml:space="preserve">lripoche@cdenegoce.com</t>
  </si>
  <si>
    <t xml:space="preserve">Loïc RIPOCHE</t>
  </si>
  <si>
    <t xml:space="preserve">44123 VERTOU CEDEX</t>
  </si>
  <si>
    <t xml:space="preserve">CENTRE DE VIE ST YVES</t>
  </si>
  <si>
    <t xml:space="preserve">6 allée de la Chêneraie</t>
  </si>
  <si>
    <t xml:space="preserve">Jean Claude LAURENT</t>
  </si>
  <si>
    <t xml:space="preserve">CENTURY 21 BY OUEST</t>
  </si>
  <si>
    <t xml:space="preserve">21 place St Martin</t>
  </si>
  <si>
    <t xml:space="preserve">patrickrenaud@century21.fr</t>
  </si>
  <si>
    <t xml:space="preserve">Jean-Pierre SCELLOS</t>
  </si>
  <si>
    <t xml:space="preserve">CHARCUTERIE TRAITEUR JOUSSEAUME</t>
  </si>
  <si>
    <t xml:space="preserve">13 place Saint-Martin</t>
  </si>
  <si>
    <t xml:space="preserve">Anthony JOUSSEAUME</t>
  </si>
  <si>
    <t xml:space="preserve">CHRISTEYNS France SA</t>
  </si>
  <si>
    <t xml:space="preserve">31 rue de la Maladrie BP 2421</t>
  </si>
  <si>
    <t xml:space="preserve">peter@christeyns.fr</t>
  </si>
  <si>
    <t xml:space="preserve">Peter de GROVE</t>
  </si>
  <si>
    <t xml:space="preserve">CREDIT AGRICOLE</t>
  </si>
  <si>
    <t xml:space="preserve">7 rue Ile de France</t>
  </si>
  <si>
    <t xml:space="preserve">Fabrice GUERIZEC</t>
  </si>
  <si>
    <t xml:space="preserve">CREDIT MUTUEL</t>
  </si>
  <si>
    <t xml:space="preserve">7 place du Beau Verger</t>
  </si>
  <si>
    <t xml:space="preserve">Christian LEVEQUE</t>
  </si>
  <si>
    <t xml:space="preserve">CTV</t>
  </si>
  <si>
    <t xml:space="preserve">Allée du Cap Horn BP 42125</t>
  </si>
  <si>
    <t xml:space="preserve">bernard.boucard@ctvsa.fr</t>
  </si>
  <si>
    <t xml:space="preserve">Bernard BOUCARD</t>
  </si>
  <si>
    <t xml:space="preserve">DECATHLON</t>
  </si>
  <si>
    <t xml:space="preserve">rue des Grands Chataigners</t>
  </si>
  <si>
    <t xml:space="preserve">yann.jamesse@decathlon.com</t>
  </si>
  <si>
    <t xml:space="preserve">Yann JAMESSE</t>
  </si>
  <si>
    <t xml:space="preserve">DECOR OUEST DISTRIBUTION (DOD)</t>
  </si>
  <si>
    <t xml:space="preserve">9 rue des Clouzeaux BP 2409</t>
  </si>
  <si>
    <t xml:space="preserve">François &amp; Philippe NICOLAS</t>
  </si>
  <si>
    <t xml:space="preserve">DEGRE CONFORT et SCOVERS</t>
  </si>
  <si>
    <t xml:space="preserve">106 rue de la Gare</t>
  </si>
  <si>
    <t xml:space="preserve">humeaugilles@wanadoo.fr</t>
  </si>
  <si>
    <t xml:space="preserve">Gilles HUMEAU</t>
  </si>
  <si>
    <t xml:space="preserve">DEJOIE ET FAY SCP</t>
  </si>
  <si>
    <t xml:space="preserve">13 rue de la Garenne BP 2213</t>
  </si>
  <si>
    <t xml:space="preserve">Antoine DEJOIE et P.Frédéric FAY</t>
  </si>
  <si>
    <t xml:space="preserve">DFC2 DIFFUSION</t>
  </si>
  <si>
    <t xml:space="preserve">27 rue de la petite Meilleraie</t>
  </si>
  <si>
    <t xml:space="preserve">a.guery@dfc2.biz</t>
  </si>
  <si>
    <t xml:space="preserve">Agnès GUERY-CHANDELIER</t>
  </si>
  <si>
    <t xml:space="preserve">44840 LES SORINIERES</t>
  </si>
  <si>
    <t xml:space="preserve">DIS'AUTOMATIC</t>
  </si>
  <si>
    <t xml:space="preserve">12 rue des Grands Châtaigniers</t>
  </si>
  <si>
    <t xml:space="preserve">Pascal JAULIN</t>
  </si>
  <si>
    <t xml:space="preserve">DOSSEUL ET MORISSEAU</t>
  </si>
  <si>
    <t xml:space="preserve">15 rue des Entrepreneurs</t>
  </si>
  <si>
    <t xml:space="preserve">dm.batiment@wanadoo.fr</t>
  </si>
  <si>
    <t xml:space="preserve">Bruno DOSSEUL et M. MORISSEAU</t>
  </si>
  <si>
    <t xml:space="preserve">EC GRASSAGLIATA-GAUTRON</t>
  </si>
  <si>
    <t xml:space="preserve">36 rue de la Bussaudière</t>
  </si>
  <si>
    <t xml:space="preserve">Anthony GAUTRON</t>
  </si>
  <si>
    <t xml:space="preserve">ECLAT DE MUR</t>
  </si>
  <si>
    <t xml:space="preserve">3 impasse des Battages</t>
  </si>
  <si>
    <t xml:space="preserve">Nathalie PERIE</t>
  </si>
  <si>
    <t xml:space="preserve">EGESEVRE</t>
  </si>
  <si>
    <t xml:space="preserve">27 rue des Pinsons</t>
  </si>
  <si>
    <t xml:space="preserve">Hervé BAZIN</t>
  </si>
  <si>
    <t xml:space="preserve">ENTRETIEN ESPACE VERT</t>
  </si>
  <si>
    <t xml:space="preserve">57 b rue Auguste Garnier- ldt la Barbinière</t>
  </si>
  <si>
    <t xml:space="preserve">Noel GOHAUD</t>
  </si>
  <si>
    <t xml:space="preserve">ESAT PUBLIC DEPARTEMENTAL</t>
  </si>
  <si>
    <t xml:space="preserve">2 rue du Bois de la Maladrie BP 2122</t>
  </si>
  <si>
    <t xml:space="preserve">esat.vertonne@orange.fr
</t>
  </si>
  <si>
    <t xml:space="preserve">Chantal THOMAS</t>
  </si>
  <si>
    <t xml:space="preserve">EURO DECOUPE</t>
  </si>
  <si>
    <t xml:space="preserve">17 avenue de la Vertonne BP 2406</t>
  </si>
  <si>
    <t xml:space="preserve">commercial.adv@edox.dillinger.biz</t>
  </si>
  <si>
    <t xml:space="preserve">Frédéric NICOLAS</t>
  </si>
  <si>
    <t xml:space="preserve">EXCO Avec</t>
  </si>
  <si>
    <t xml:space="preserve">8 place du beau verger</t>
  </si>
  <si>
    <t xml:space="preserve">Philippe LHOMMEAU</t>
  </si>
  <si>
    <t xml:space="preserve">FI CONCEPT</t>
  </si>
  <si>
    <t xml:space="preserve">3 rue d'Auvergne</t>
  </si>
  <si>
    <t xml:space="preserve">gchabernaud@ficoncept.fr</t>
  </si>
  <si>
    <t xml:space="preserve">Gilles CHABERNAUD</t>
  </si>
  <si>
    <t xml:space="preserve">FIGI</t>
  </si>
  <si>
    <t xml:space="preserve">8 rue des Bateliers</t>
  </si>
  <si>
    <t xml:space="preserve">Frédéric GOHIER</t>
  </si>
  <si>
    <t xml:space="preserve">FR EXPORT</t>
  </si>
  <si>
    <t xml:space="preserve">28 bis rue Auguste Garnier</t>
  </si>
  <si>
    <t xml:space="preserve">Franck RIEHL</t>
  </si>
  <si>
    <t xml:space="preserve">GARAGE LEMASSON</t>
  </si>
  <si>
    <t xml:space="preserve">21 route Mortier Vannerie</t>
  </si>
  <si>
    <t xml:space="preserve">Christian LEMASSON</t>
  </si>
  <si>
    <t xml:space="preserve">GROUPAMA</t>
  </si>
  <si>
    <t xml:space="preserve">Centre Commercial de la Grammoire</t>
  </si>
  <si>
    <t xml:space="preserve">snapel@groupama-loire-bretagne.fr</t>
  </si>
  <si>
    <t xml:space="preserve">Sophie NAPEL</t>
  </si>
  <si>
    <t xml:space="preserve">GROUPE 4 G</t>
  </si>
  <si>
    <t xml:space="preserve">3 rue de la Garouère</t>
  </si>
  <si>
    <t xml:space="preserve">nicolasgouin@groupe4g.fr</t>
  </si>
  <si>
    <t xml:space="preserve">Nicolas GOUIN</t>
  </si>
  <si>
    <t xml:space="preserve">GROUPE DV</t>
  </si>
  <si>
    <t xml:space="preserve">10 allée des cinq continents</t>
  </si>
  <si>
    <t xml:space="preserve">info@dvfrance.com</t>
  </si>
  <si>
    <t xml:space="preserve">Damien VERGNAULT</t>
  </si>
  <si>
    <t xml:space="preserve">GUERLAIS IMMOBILIER</t>
  </si>
  <si>
    <t xml:space="preserve">27 rue du 11 Novembre 1918</t>
  </si>
  <si>
    <t xml:space="preserve">contact@guerlais-immobilier.fr</t>
  </si>
  <si>
    <t xml:space="preserve">Pierrick GUERLAIS</t>
  </si>
  <si>
    <t xml:space="preserve">HAUTEUR 44</t>
  </si>
  <si>
    <t xml:space="preserve">470 route de Clisson</t>
  </si>
  <si>
    <t xml:space="preserve">Alain LUBERT</t>
  </si>
  <si>
    <t xml:space="preserve">INSTITUT LES HAUTS THEBAUDIERES</t>
  </si>
  <si>
    <t xml:space="preserve">Les Hauts Thébaudières BP 2229</t>
  </si>
  <si>
    <t xml:space="preserve">Sophie RENOU MARZORATI</t>
  </si>
  <si>
    <t xml:space="preserve">INTERFACES</t>
  </si>
  <si>
    <t xml:space="preserve">18 Bis avenue de la Vertonne</t>
  </si>
  <si>
    <t xml:space="preserve">Hervé LE POSTEC</t>
  </si>
  <si>
    <t xml:space="preserve">JPB ENGINEERING</t>
  </si>
  <si>
    <t xml:space="preserve">1 avenue des Coudriers</t>
  </si>
  <si>
    <t xml:space="preserve">Jean Paul BARRAUD</t>
  </si>
  <si>
    <t xml:space="preserve">KÉMI EURL- Restaurant "DICKIES DINER"</t>
  </si>
  <si>
    <t xml:space="preserve">20 avenue de la Vertonne</t>
  </si>
  <si>
    <t xml:space="preserve">floboular@hotmail.com</t>
  </si>
  <si>
    <t xml:space="preserve">Michaël MAJEWSKI</t>
  </si>
  <si>
    <t xml:space="preserve">KESYS OUEST</t>
  </si>
  <si>
    <t xml:space="preserve">4 allée de la Maladrie</t>
  </si>
  <si>
    <t xml:space="preserve">contact@kesysouest.fr</t>
  </si>
  <si>
    <t xml:space="preserve">Christophe CHASSIER</t>
  </si>
  <si>
    <t xml:space="preserve">LA CANTINE Ô MOINES</t>
  </si>
  <si>
    <t xml:space="preserve">12 quai de la Chaussée des Moines</t>
  </si>
  <si>
    <t xml:space="preserve">vertaviennederestauration@gmail.com
</t>
  </si>
  <si>
    <t xml:space="preserve">Isabelle GUILBERTEAU</t>
  </si>
  <si>
    <t xml:space="preserve">LA CAVE DE PASCAL LUNEAU</t>
  </si>
  <si>
    <t xml:space="preserve">55 Bd de l'Europe</t>
  </si>
  <si>
    <t xml:space="preserve">cave.luneau@laposte.net</t>
  </si>
  <si>
    <t xml:space="preserve">Pascal LUNEAU</t>
  </si>
  <si>
    <t xml:space="preserve">LA VOYAGERIE</t>
  </si>
  <si>
    <t xml:space="preserve">5 rue du 11 Novembre</t>
  </si>
  <si>
    <t xml:space="preserve">anne.andjello@thomascook.fr</t>
  </si>
  <si>
    <t xml:space="preserve">Anne ANDJELLO</t>
  </si>
  <si>
    <t xml:space="preserve">LBMH</t>
  </si>
  <si>
    <t xml:space="preserve">12 impasse des Trois Métairies</t>
  </si>
  <si>
    <t xml:space="preserve">lbmh@orange.fr</t>
  </si>
  <si>
    <t xml:space="preserve">Maud HOUARD</t>
  </si>
  <si>
    <t xml:space="preserve">LABORATOIRE FRANCK BALLAY</t>
  </si>
  <si>
    <t xml:space="preserve">3 rue Chanoine Doussin</t>
  </si>
  <si>
    <t xml:space="preserve">Franck BALLAY</t>
  </si>
  <si>
    <t xml:space="preserve">LASCOMBES NIVET SELARL</t>
  </si>
  <si>
    <t xml:space="preserve">2 rue du 8 mai 1945</t>
  </si>
  <si>
    <t xml:space="preserve">Caroline NIVET</t>
  </si>
  <si>
    <t xml:space="preserve">LE NOBLE AGE</t>
  </si>
  <si>
    <t xml:space="preserve">7 boulevard Auguste Priou CS 52420</t>
  </si>
  <si>
    <t xml:space="preserve">willy.siret@lenobleage.fr</t>
  </si>
  <si>
    <t xml:space="preserve">Jean-Paul SIRET</t>
  </si>
  <si>
    <t xml:space="preserve">LEAUTE PAYSAGE</t>
  </si>
  <si>
    <t xml:space="preserve">13 avenue de la Vertonne</t>
  </si>
  <si>
    <t xml:space="preserve">Loïc DENIE</t>
  </si>
  <si>
    <t xml:space="preserve">L'ECLUSE</t>
  </si>
  <si>
    <t xml:space="preserve">9 quai Chaussée des Moines</t>
  </si>
  <si>
    <t xml:space="preserve">Antoine et Pascale CRIME</t>
  </si>
  <si>
    <t xml:space="preserve">LEONE Corinne</t>
  </si>
  <si>
    <t xml:space="preserve">115 route de la gare</t>
  </si>
  <si>
    <t xml:space="preserve">Corinne LEONE</t>
  </si>
  <si>
    <t xml:space="preserve">LEONE SIGN</t>
  </si>
  <si>
    <t xml:space="preserve">3 rue des Entrepreneurs BP 2321</t>
  </si>
  <si>
    <t xml:space="preserve">leone@leone-sign.com</t>
  </si>
  <si>
    <t xml:space="preserve">Jean-Philippe LEONE</t>
  </si>
  <si>
    <t xml:space="preserve">LES COTEAUX NANTAIS</t>
  </si>
  <si>
    <t xml:space="preserve">3 place Pierre Desfossés - Les Ajoncs</t>
  </si>
  <si>
    <t xml:space="preserve">Benoît VAN OSSEL</t>
  </si>
  <si>
    <t xml:space="preserve">LEVESQUE- CALLARD- BREHERET SCP</t>
  </si>
  <si>
    <t xml:space="preserve">1 rue Auguste Saupin</t>
  </si>
  <si>
    <t xml:space="preserve">J.P. LEVESQUE- I. CALLLARD- C. BREHERET</t>
  </si>
  <si>
    <t xml:space="preserve">LLC et Associés Bureau de Nantes</t>
  </si>
  <si>
    <t xml:space="preserve">342 route de Clisson</t>
  </si>
  <si>
    <t xml:space="preserve">f-o.ardouin@llc-avocats.com</t>
  </si>
  <si>
    <t xml:space="preserve">Franck Olivier ARDOUIN - Nathalie KRIEC-ARDOUIN - Virginie HAMON</t>
  </si>
  <si>
    <t xml:space="preserve">M.R.I. Mécanique Réalisation Industrielles</t>
  </si>
  <si>
    <t xml:space="preserve">21 avenue de la Vertonne</t>
  </si>
  <si>
    <t xml:space="preserve">Dominique BRETEAU</t>
  </si>
  <si>
    <t xml:space="preserve">MAYA IMPRIMERIE</t>
  </si>
  <si>
    <t xml:space="preserve">8 rue des Entrepreneurs</t>
  </si>
  <si>
    <t xml:space="preserve">o.masse@imprimeriemaya.fr</t>
  </si>
  <si>
    <t xml:space="preserve">Olivier MASSE</t>
  </si>
  <si>
    <t xml:space="preserve">MECAN'AUTO</t>
  </si>
  <si>
    <t xml:space="preserve">30 route de la Fontenelle</t>
  </si>
  <si>
    <t xml:space="preserve">Jérôme DEGRES</t>
  </si>
  <si>
    <t xml:space="preserve">MGP</t>
  </si>
  <si>
    <t xml:space="preserve">42 avenue de la Vertonne</t>
  </si>
  <si>
    <t xml:space="preserve">infos@mgp-staff.com</t>
  </si>
  <si>
    <t xml:space="preserve">JL MERLET - JY PITON - R PITON - Y BORDARIES</t>
  </si>
  <si>
    <t xml:space="preserve">MOBILIER ESPACE CREATION</t>
  </si>
  <si>
    <t xml:space="preserve">12 Bis rue de la ville au blanc</t>
  </si>
  <si>
    <t xml:space="preserve">Dominique NOEL</t>
  </si>
  <si>
    <t xml:space="preserve">MOTEC INGENIERIE</t>
  </si>
  <si>
    <t xml:space="preserve">2 rue Marie Curie</t>
  </si>
  <si>
    <t xml:space="preserve">vlemay@motec-ingenierie.fr</t>
  </si>
  <si>
    <t xml:space="preserve">Charles QUÉVREUX</t>
  </si>
  <si>
    <t xml:space="preserve">MR BRICOLAGE</t>
  </si>
  <si>
    <t xml:space="preserve">ZC Pôle Sud route de Clisson</t>
  </si>
  <si>
    <t xml:space="preserve">adh.bassegoulaine@mrbricolage.fr</t>
  </si>
  <si>
    <t xml:space="preserve">M LORY</t>
  </si>
  <si>
    <t xml:space="preserve">44115 BASSE GOULAINE</t>
  </si>
  <si>
    <t xml:space="preserve">OUEST DEC'OR</t>
  </si>
  <si>
    <t xml:space="preserve">2 rue Aimé Delrue</t>
  </si>
  <si>
    <t xml:space="preserve">ouestdecor@orange.fr</t>
  </si>
  <si>
    <t xml:space="preserve">Olivier RENAUDINEAU</t>
  </si>
  <si>
    <t xml:space="preserve">PARIS MAINE</t>
  </si>
  <si>
    <t xml:space="preserve">432 route de Clisson</t>
  </si>
  <si>
    <t xml:space="preserve">Pascal CHAUVEAU</t>
  </si>
  <si>
    <t xml:space="preserve">PASCAL LECLERC</t>
  </si>
  <si>
    <t xml:space="preserve">5 chemin de la Justice</t>
  </si>
  <si>
    <t xml:space="preserve">Norbert BARBIER</t>
  </si>
  <si>
    <t xml:space="preserve">44300 NANTES</t>
  </si>
  <si>
    <t xml:space="preserve">PASCO Stéphane</t>
  </si>
  <si>
    <t xml:space="preserve">2 rue Charles Callier</t>
  </si>
  <si>
    <t xml:space="preserve">Isabelle PAYEN de la GARANDERIE</t>
  </si>
  <si>
    <t xml:space="preserve">PGA - PIERRE GIRARDEAU &amp; ASSOCIES</t>
  </si>
  <si>
    <t xml:space="preserve">1 rue des Montgolfières</t>
  </si>
  <si>
    <t xml:space="preserve">Eric GIRARDEAU</t>
  </si>
  <si>
    <t xml:space="preserve">PHARMACIE CHAMPION-GENDRON</t>
  </si>
  <si>
    <t xml:space="preserve">Ctre Cial Super U - Bd de l'Europe</t>
  </si>
  <si>
    <t xml:space="preserve">Brice GENDRON-Pierre CHAMPION</t>
  </si>
  <si>
    <t xml:space="preserve">PIERRIC GAUTIER</t>
  </si>
  <si>
    <t xml:space="preserve">21 rue Aristide Briand</t>
  </si>
  <si>
    <t xml:space="preserve">pierric.gautier@thelem-assurances.fr</t>
  </si>
  <si>
    <t xml:space="preserve">Pierric GAUTIER</t>
  </si>
  <si>
    <t xml:space="preserve">PLAFISOL SARL</t>
  </si>
  <si>
    <t xml:space="preserve">10 avenue de la Vertonne</t>
  </si>
  <si>
    <t xml:space="preserve">plafisol.sarl@plafisol.fr</t>
  </si>
  <si>
    <t xml:space="preserve">Alain DROILLARD</t>
  </si>
  <si>
    <t xml:space="preserve">POSTEC AUDRAIN SCP</t>
  </si>
  <si>
    <t xml:space="preserve">13 rue de l'Ile de France</t>
  </si>
  <si>
    <t xml:space="preserve">Henri Xavier POSTEC - Arnaud AUDRAIN</t>
  </si>
  <si>
    <t xml:space="preserve">REXEL</t>
  </si>
  <si>
    <t xml:space="preserve">30 avenue de la Vertonne</t>
  </si>
  <si>
    <t xml:space="preserve">Jean-Pierre PACAUD</t>
  </si>
  <si>
    <t xml:space="preserve">ROCHES ET PIERRES NANTES</t>
  </si>
  <si>
    <t xml:space="preserve">7 rue de la Maladrie</t>
  </si>
  <si>
    <t xml:space="preserve">Jimmy CORB</t>
  </si>
  <si>
    <t xml:space="preserve">SERE MAINTENANCE</t>
  </si>
  <si>
    <t xml:space="preserve">25 avenue de la Vertonne BP 2301</t>
  </si>
  <si>
    <t xml:space="preserve">François MATHYS</t>
  </si>
  <si>
    <t xml:space="preserve">SLVI</t>
  </si>
  <si>
    <t xml:space="preserve">21 bis avenue de la Vertonne</t>
  </si>
  <si>
    <t xml:space="preserve">Philippe JARNOT</t>
  </si>
  <si>
    <t xml:space="preserve">SOGIMMO</t>
  </si>
  <si>
    <t xml:space="preserve">14 avenue de Morges</t>
  </si>
  <si>
    <t xml:space="preserve">Philippe NEVOUX</t>
  </si>
  <si>
    <t xml:space="preserve">SOTRADI</t>
  </si>
  <si>
    <t xml:space="preserve">44 rue Henri Delahaye</t>
  </si>
  <si>
    <t xml:space="preserve">contact@sotradi.com</t>
  </si>
  <si>
    <t xml:space="preserve">Pascal RIOCHE</t>
  </si>
  <si>
    <t xml:space="preserve">TALLINEAU EMBALLAGE</t>
  </si>
  <si>
    <t xml:space="preserve">33 rue de la Maladrie BP 22408</t>
  </si>
  <si>
    <t xml:space="preserve">gbrochard@tallineau-emballage.fr
</t>
  </si>
  <si>
    <t xml:space="preserve">Guy BROCHARD</t>
  </si>
  <si>
    <t xml:space="preserve">THIBAUD Jean Pierre</t>
  </si>
  <si>
    <t xml:space="preserve">7 rue Criport</t>
  </si>
  <si>
    <t xml:space="preserve">Jean-Pierre THIBAUD</t>
  </si>
  <si>
    <t xml:space="preserve">TRALEX SARL</t>
  </si>
  <si>
    <t xml:space="preserve">10 avenue de la Noëlle</t>
  </si>
  <si>
    <t xml:space="preserve">Alexandre FOURNIER</t>
  </si>
  <si>
    <t xml:space="preserve">TWITIM</t>
  </si>
  <si>
    <t xml:space="preserve">24 route de Portillon</t>
  </si>
  <si>
    <t xml:space="preserve">Rachel THOMAS</t>
  </si>
  <si>
    <t xml:space="preserve">UNIQUE ESSENCE</t>
  </si>
  <si>
    <t xml:space="preserve">7 impasse du Québec</t>
  </si>
  <si>
    <t xml:space="preserve">Nathalie PARMANTIER</t>
  </si>
  <si>
    <t xml:space="preserve">VERDIS SAS</t>
  </si>
  <si>
    <t xml:space="preserve">boulevard de l'Europe BP 2422</t>
  </si>
  <si>
    <t xml:space="preserve">Christophe GODINEAU</t>
  </si>
  <si>
    <t xml:space="preserve">VERSION ORIGINALE</t>
  </si>
  <si>
    <t xml:space="preserve">Emmanuelle LEPOSTEC et Evelyne AGNESS</t>
  </si>
  <si>
    <t xml:space="preserve">VETOCEANE</t>
  </si>
  <si>
    <t xml:space="preserve">9 allée Alphonse Fillion</t>
  </si>
  <si>
    <t xml:space="preserve">Pierre MEHEUST</t>
  </si>
  <si>
    <t xml:space="preserve">VM MATERIAUX</t>
  </si>
  <si>
    <t xml:space="preserve">22 avenue de la Vertonne</t>
  </si>
  <si>
    <t xml:space="preserve">gfrappier@vm-materiaux.fr</t>
  </si>
  <si>
    <t xml:space="preserve">Gilles FRAPPIER</t>
  </si>
  <si>
    <t xml:space="preserve">D15 Conseils</t>
  </si>
  <si>
    <t xml:space="preserve">110 Bis rte Gare, 44120 VERTOU</t>
  </si>
  <si>
    <t xml:space="preserve">06 68 76 50 32</t>
  </si>
  <si>
    <t xml:space="preserve">denis.delcros@d15conseils.fr</t>
  </si>
  <si>
    <t xml:space="preserve">http://www.d15conseils.fr/</t>
  </si>
  <si>
    <t xml:space="preserve">Denis Delcros</t>
  </si>
  <si>
    <t xml:space="preserve">http://www.pubsudloire.fr/</t>
  </si>
  <si>
    <t xml:space="preserve">58 route du Vignoble 44120 Vertou</t>
  </si>
  <si>
    <r>
      <rPr>
        <sz val="15"/>
        <color rgb="FF5A5040"/>
        <rFont val="Arial"/>
        <family val="2"/>
        <charset val="1"/>
      </rPr>
      <t xml:space="preserve">06 81 28 07 59</t>
    </r>
    <r>
      <rPr>
        <sz val="15"/>
        <color rgb="FFCCB791"/>
        <rFont val="Arial"/>
        <family val="2"/>
        <charset val="1"/>
      </rPr>
      <t xml:space="preserve"> </t>
    </r>
  </si>
  <si>
    <t xml:space="preserve">pao@pubsudloire.fr</t>
  </si>
  <si>
    <t xml:space="preserve">466 route de Clisson</t>
  </si>
  <si>
    <t xml:space="preserve">0 608 616 616 </t>
  </si>
  <si>
    <t xml:space="preserve">616@616.fr</t>
  </si>
  <si>
    <t xml:space="preserve">Eric PLESSIS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</si>
</sst>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.0"/>
    <numFmt numFmtId="168" formatCode="#,##0.00\ _€"/>
    <numFmt numFmtId="169" formatCode="dd/mm/yy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i val="true"/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24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14"/>
      <color rgb="FFCCB791"/>
      <name val="Verdana"/>
      <family val="2"/>
      <charset val="1"/>
    </font>
    <font>
      <sz val="15"/>
      <color rgb="FF5A5040"/>
      <name val="Arial"/>
      <family val="2"/>
      <charset val="1"/>
    </font>
    <font>
      <sz val="15"/>
      <color rgb="FFCCB791"/>
      <name val="Arial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theme="8" tint="0.5999"/>
        <bgColor rgb="FFD9D9D9"/>
      </patternFill>
    </fill>
    <fill>
      <patternFill patternType="solid">
        <fgColor theme="0" tint="-0.15"/>
        <bgColor rgb="FFDEE7E5"/>
      </patternFill>
    </fill>
    <fill>
      <patternFill patternType="solid">
        <fgColor theme="1" tint="0.3499"/>
        <bgColor rgb="FF5A5040"/>
      </patternFill>
    </fill>
    <fill>
      <patternFill patternType="solid">
        <fgColor theme="9" tint="0.3999"/>
        <bgColor rgb="FFFFB66C"/>
      </patternFill>
    </fill>
    <fill>
      <patternFill patternType="solid">
        <fgColor theme="6" tint="0.3999"/>
        <bgColor rgb="FFC4BD97"/>
      </patternFill>
    </fill>
    <fill>
      <patternFill patternType="solid">
        <fgColor theme="5" tint="0.3999"/>
        <bgColor rgb="FFCCB791"/>
      </patternFill>
    </fill>
    <fill>
      <patternFill patternType="solid">
        <fgColor theme="7" tint="0.5999"/>
        <bgColor rgb="FFD9D9D9"/>
      </patternFill>
    </fill>
    <fill>
      <patternFill patternType="solid">
        <fgColor theme="2" tint="-0.25"/>
        <bgColor rgb="FFCCB791"/>
      </patternFill>
    </fill>
    <fill>
      <patternFill patternType="solid">
        <fgColor rgb="FFFFFF00"/>
        <bgColor rgb="FFFFBF00"/>
      </patternFill>
    </fill>
    <fill>
      <patternFill patternType="solid">
        <fgColor theme="0"/>
        <bgColor rgb="FFEBF1DE"/>
      </patternFill>
    </fill>
    <fill>
      <patternFill patternType="solid">
        <fgColor theme="6" tint="0.7999"/>
        <bgColor rgb="FFDEE7E5"/>
      </patternFill>
    </fill>
    <fill>
      <patternFill patternType="solid">
        <fgColor theme="9" tint="0.5999"/>
        <bgColor rgb="FFFDEADA"/>
      </patternFill>
    </fill>
    <fill>
      <patternFill patternType="solid">
        <fgColor theme="9"/>
        <bgColor rgb="FFFFB66C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C3D69B"/>
      </patternFill>
    </fill>
    <fill>
      <patternFill patternType="solid">
        <fgColor theme="9" tint="0.7999"/>
        <bgColor rgb="FFEBF1DE"/>
      </patternFill>
    </fill>
    <fill>
      <patternFill patternType="solid">
        <fgColor rgb="FF00B0F0"/>
        <bgColor rgb="FF33CCCC"/>
      </patternFill>
    </fill>
    <fill>
      <patternFill patternType="solid">
        <fgColor theme="8" tint="0.7999"/>
        <bgColor rgb="FFDCE6F2"/>
      </patternFill>
    </fill>
    <fill>
      <patternFill patternType="solid">
        <fgColor theme="4" tint="0.7999"/>
        <bgColor rgb="FFDEE7E5"/>
      </patternFill>
    </fill>
    <fill>
      <patternFill patternType="solid">
        <fgColor rgb="FFFFB66C"/>
        <bgColor rgb="FFFAC090"/>
      </patternFill>
    </fill>
    <fill>
      <patternFill patternType="solid">
        <fgColor rgb="FFFFBF00"/>
        <bgColor rgb="FFFFB66C"/>
      </patternFill>
    </fill>
    <fill>
      <patternFill patternType="solid">
        <fgColor rgb="FFDEE7E5"/>
        <bgColor rgb="FFDCE6F2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1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6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11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1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1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8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1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1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13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1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1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5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9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17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7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17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17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7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7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17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7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7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7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17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7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8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8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1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7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17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17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19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9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19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9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9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17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7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7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1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5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5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5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5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1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5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5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1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8" fillId="2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17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17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17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19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19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19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8" fillId="1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1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2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2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C3D69B"/>
      <rgbColor rgb="FF993366"/>
      <rgbColor rgb="FFEBF1DE"/>
      <rgbColor rgb="FFDBEEF4"/>
      <rgbColor rgb="FF660066"/>
      <rgbColor rgb="FFD99694"/>
      <rgbColor rgb="FF0066CC"/>
      <rgbColor rgb="FFD9D9D9"/>
      <rgbColor rgb="FF000080"/>
      <rgbColor rgb="FFFF00FF"/>
      <rgbColor rgb="FFFCD5B5"/>
      <rgbColor rgb="FF00FFFF"/>
      <rgbColor rgb="FF800080"/>
      <rgbColor rgb="FF800000"/>
      <rgbColor rgb="FF008080"/>
      <rgbColor rgb="FF0000FF"/>
      <rgbColor rgb="FF00B0F0"/>
      <rgbColor rgb="FFDCE6F2"/>
      <rgbColor rgb="FFDEE7E5"/>
      <rgbColor rgb="FFFDEADA"/>
      <rgbColor rgb="FFB7DEE8"/>
      <rgbColor rgb="FFFFB66C"/>
      <rgbColor rgb="FFC4BD97"/>
      <rgbColor rgb="FFFAC090"/>
      <rgbColor rgb="FF3366FF"/>
      <rgbColor rgb="FF33CCCC"/>
      <rgbColor rgb="FF92D050"/>
      <rgbColor rgb="FFFFBF00"/>
      <rgbColor rgb="FFF79646"/>
      <rgbColor rgb="FFFF6600"/>
      <rgbColor rgb="FF595959"/>
      <rgbColor rgb="FFCCB791"/>
      <rgbColor rgb="FF003366"/>
      <rgbColor rgb="FF00B050"/>
      <rgbColor rgb="FF003300"/>
      <rgbColor rgb="FF333300"/>
      <rgbColor rgb="FF993300"/>
      <rgbColor rgb="FF993366"/>
      <rgbColor rgb="FF333399"/>
      <rgbColor rgb="FF5A5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externalLink" Target="externalLinks/externalLink1.xml"/><Relationship Id="rId2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://www.rev.asso.fr/component/option,com_icannuaire/Itemid,28/identreprise,1/view,_entreprise/" TargetMode="External"/><Relationship Id="rId2" Type="http://schemas.openxmlformats.org/officeDocument/2006/relationships/image" Target="../media/image1.gif"/><Relationship Id="rId3" Type="http://schemas.openxmlformats.org/officeDocument/2006/relationships/hyperlink" Target="http://www.rev.asso.fr/component/option,com_icannuaire/Itemid,28/identreprise,3/view,_entreprise/" TargetMode="External"/><Relationship Id="rId4" Type="http://schemas.openxmlformats.org/officeDocument/2006/relationships/image" Target="../media/image1.gif"/><Relationship Id="rId5" Type="http://schemas.openxmlformats.org/officeDocument/2006/relationships/hyperlink" Target="http://www.rev.asso.fr/component/option,com_icannuaire/Itemid,28/identreprise,4/view,_entreprise/" TargetMode="External"/><Relationship Id="rId6" Type="http://schemas.openxmlformats.org/officeDocument/2006/relationships/image" Target="../media/image1.gif"/><Relationship Id="rId7" Type="http://schemas.openxmlformats.org/officeDocument/2006/relationships/hyperlink" Target="http://www.rev.asso.fr/component/option,com_icannuaire/Itemid,28/identreprise,5/view,_entreprise/" TargetMode="External"/><Relationship Id="rId8" Type="http://schemas.openxmlformats.org/officeDocument/2006/relationships/image" Target="../media/image1.gif"/><Relationship Id="rId9" Type="http://schemas.openxmlformats.org/officeDocument/2006/relationships/hyperlink" Target="http://www.rev.asso.fr/component/option,com_icannuaire/Itemid,28/identreprise,6/view,_entreprise/" TargetMode="External"/><Relationship Id="rId10" Type="http://schemas.openxmlformats.org/officeDocument/2006/relationships/image" Target="../media/image1.gif"/><Relationship Id="rId11" Type="http://schemas.openxmlformats.org/officeDocument/2006/relationships/hyperlink" Target="http://www.rev.asso.fr/component/option,com_icannuaire/Itemid,28/identreprise,7/view,_entreprise/" TargetMode="External"/><Relationship Id="rId12" Type="http://schemas.openxmlformats.org/officeDocument/2006/relationships/image" Target="../media/image1.gif"/><Relationship Id="rId13" Type="http://schemas.openxmlformats.org/officeDocument/2006/relationships/hyperlink" Target="http://www.rev.asso.fr/component/option,com_icannuaire/Itemid,28/identreprise,8/view,_entreprise/" TargetMode="External"/><Relationship Id="rId14" Type="http://schemas.openxmlformats.org/officeDocument/2006/relationships/image" Target="../media/image1.gif"/><Relationship Id="rId15" Type="http://schemas.openxmlformats.org/officeDocument/2006/relationships/hyperlink" Target="http://www.rev.asso.fr/component/option,com_icannuaire/Itemid,28/identreprise,9/view,_entreprise/" TargetMode="External"/><Relationship Id="rId16" Type="http://schemas.openxmlformats.org/officeDocument/2006/relationships/image" Target="../media/image1.gif"/><Relationship Id="rId17" Type="http://schemas.openxmlformats.org/officeDocument/2006/relationships/hyperlink" Target="http://www.rev.asso.fr/component/option,com_icannuaire/Itemid,28/identreprise,11/view,_entreprise/" TargetMode="External"/><Relationship Id="rId18" Type="http://schemas.openxmlformats.org/officeDocument/2006/relationships/image" Target="../media/image1.gif"/><Relationship Id="rId19" Type="http://schemas.openxmlformats.org/officeDocument/2006/relationships/hyperlink" Target="http://www.rev.asso.fr/component/option,com_icannuaire/Itemid,28/identreprise,12/view,_entreprise/" TargetMode="External"/><Relationship Id="rId20" Type="http://schemas.openxmlformats.org/officeDocument/2006/relationships/image" Target="../media/image1.gif"/><Relationship Id="rId21" Type="http://schemas.openxmlformats.org/officeDocument/2006/relationships/hyperlink" Target="http://www.rev.asso.fr/component/option,com_icannuaire/Itemid,28/identreprise,13/view,_entreprise/" TargetMode="External"/><Relationship Id="rId22" Type="http://schemas.openxmlformats.org/officeDocument/2006/relationships/image" Target="../media/image1.gif"/><Relationship Id="rId23" Type="http://schemas.openxmlformats.org/officeDocument/2006/relationships/hyperlink" Target="http://www.rev.asso.fr/component/option,com_icannuaire/Itemid,28/identreprise,14/view,_entreprise/" TargetMode="External"/><Relationship Id="rId24" Type="http://schemas.openxmlformats.org/officeDocument/2006/relationships/image" Target="../media/image1.gif"/><Relationship Id="rId25" Type="http://schemas.openxmlformats.org/officeDocument/2006/relationships/hyperlink" Target="http://www.rev.asso.fr/component/option,com_icannuaire/Itemid,28/identreprise,15/view,_entreprise/" TargetMode="External"/><Relationship Id="rId26" Type="http://schemas.openxmlformats.org/officeDocument/2006/relationships/image" Target="../media/image1.gif"/><Relationship Id="rId27" Type="http://schemas.openxmlformats.org/officeDocument/2006/relationships/hyperlink" Target="http://www.rev.asso.fr/component/option,com_icannuaire/Itemid,28/identreprise,16/view,_entreprise/" TargetMode="External"/><Relationship Id="rId28" Type="http://schemas.openxmlformats.org/officeDocument/2006/relationships/image" Target="../media/image1.gif"/><Relationship Id="rId29" Type="http://schemas.openxmlformats.org/officeDocument/2006/relationships/hyperlink" Target="http://www.rev.asso.fr/component/option,com_icannuaire/Itemid,28/identreprise,17/view,_entreprise/" TargetMode="External"/><Relationship Id="rId30" Type="http://schemas.openxmlformats.org/officeDocument/2006/relationships/image" Target="../media/image1.gif"/><Relationship Id="rId31" Type="http://schemas.openxmlformats.org/officeDocument/2006/relationships/hyperlink" Target="http://www.rev.asso.fr/component/option,com_icannuaire/Itemid,28/identreprise,18/view,_entreprise/" TargetMode="External"/><Relationship Id="rId32" Type="http://schemas.openxmlformats.org/officeDocument/2006/relationships/image" Target="../media/image1.gif"/><Relationship Id="rId33" Type="http://schemas.openxmlformats.org/officeDocument/2006/relationships/hyperlink" Target="http://www.rev.asso.fr/component/option,com_icannuaire/Itemid,28/identreprise,19/view,_entreprise/" TargetMode="External"/><Relationship Id="rId34" Type="http://schemas.openxmlformats.org/officeDocument/2006/relationships/image" Target="../media/image1.gif"/><Relationship Id="rId35" Type="http://schemas.openxmlformats.org/officeDocument/2006/relationships/hyperlink" Target="http://www.rev.asso.fr/component/option,com_icannuaire/Itemid,28/identreprise,21/view,_entreprise/" TargetMode="External"/><Relationship Id="rId36" Type="http://schemas.openxmlformats.org/officeDocument/2006/relationships/image" Target="../media/image1.gif"/><Relationship Id="rId37" Type="http://schemas.openxmlformats.org/officeDocument/2006/relationships/hyperlink" Target="http://www.rev.asso.fr/component/option,com_icannuaire/Itemid,28/identreprise,22/view,_entreprise/" TargetMode="External"/><Relationship Id="rId38" Type="http://schemas.openxmlformats.org/officeDocument/2006/relationships/image" Target="../media/image1.gif"/><Relationship Id="rId39" Type="http://schemas.openxmlformats.org/officeDocument/2006/relationships/hyperlink" Target="http://www.rev.asso.fr/component/option,com_icannuaire/Itemid,28/identreprise,23/view,_entreprise/" TargetMode="External"/><Relationship Id="rId40" Type="http://schemas.openxmlformats.org/officeDocument/2006/relationships/image" Target="../media/image1.gif"/><Relationship Id="rId41" Type="http://schemas.openxmlformats.org/officeDocument/2006/relationships/hyperlink" Target="http://www.rev.asso.fr/component/option,com_icannuaire/Itemid,28/identreprise,24/view,_entreprise/" TargetMode="External"/><Relationship Id="rId42" Type="http://schemas.openxmlformats.org/officeDocument/2006/relationships/image" Target="../media/image1.gif"/><Relationship Id="rId43" Type="http://schemas.openxmlformats.org/officeDocument/2006/relationships/hyperlink" Target="http://www.rev.asso.fr/component/option,com_icannuaire/Itemid,28/identreprise,25/view,_entreprise/" TargetMode="External"/><Relationship Id="rId44" Type="http://schemas.openxmlformats.org/officeDocument/2006/relationships/image" Target="../media/image1.gif"/><Relationship Id="rId45" Type="http://schemas.openxmlformats.org/officeDocument/2006/relationships/hyperlink" Target="http://www.rev.asso.fr/component/option,com_icannuaire/Itemid,28/identreprise,26/view,_entreprise/" TargetMode="External"/><Relationship Id="rId46" Type="http://schemas.openxmlformats.org/officeDocument/2006/relationships/image" Target="../media/image1.gif"/><Relationship Id="rId47" Type="http://schemas.openxmlformats.org/officeDocument/2006/relationships/hyperlink" Target="http://www.rev.asso.fr/component/option,com_icannuaire/Itemid,28/identreprise,27/view,_entreprise/" TargetMode="External"/><Relationship Id="rId48" Type="http://schemas.openxmlformats.org/officeDocument/2006/relationships/image" Target="../media/image1.gif"/><Relationship Id="rId49" Type="http://schemas.openxmlformats.org/officeDocument/2006/relationships/hyperlink" Target="http://www.rev.asso.fr/component/option,com_icannuaire/Itemid,28/identreprise,28/view,_entreprise/" TargetMode="External"/><Relationship Id="rId50" Type="http://schemas.openxmlformats.org/officeDocument/2006/relationships/image" Target="../media/image1.gif"/><Relationship Id="rId51" Type="http://schemas.openxmlformats.org/officeDocument/2006/relationships/hyperlink" Target="http://www.rev.asso.fr/component/option,com_icannuaire/Itemid,28/identreprise,29/view,_entreprise/" TargetMode="External"/><Relationship Id="rId52" Type="http://schemas.openxmlformats.org/officeDocument/2006/relationships/image" Target="../media/image1.gif"/><Relationship Id="rId53" Type="http://schemas.openxmlformats.org/officeDocument/2006/relationships/hyperlink" Target="http://www.rev.asso.fr/component/option,com_icannuaire/Itemid,28/identreprise,31/view,_entreprise/" TargetMode="External"/><Relationship Id="rId54" Type="http://schemas.openxmlformats.org/officeDocument/2006/relationships/image" Target="../media/image1.gif"/><Relationship Id="rId55" Type="http://schemas.openxmlformats.org/officeDocument/2006/relationships/hyperlink" Target="http://www.rev.asso.fr/component/option,com_icannuaire/Itemid,28/identreprise,32/view,_entreprise/" TargetMode="External"/><Relationship Id="rId56" Type="http://schemas.openxmlformats.org/officeDocument/2006/relationships/image" Target="../media/image1.gif"/><Relationship Id="rId57" Type="http://schemas.openxmlformats.org/officeDocument/2006/relationships/hyperlink" Target="http://www.rev.asso.fr/component/option,com_icannuaire/Itemid,28/identreprise,33/view,_entreprise/" TargetMode="External"/><Relationship Id="rId58" Type="http://schemas.openxmlformats.org/officeDocument/2006/relationships/image" Target="../media/image1.gif"/><Relationship Id="rId59" Type="http://schemas.openxmlformats.org/officeDocument/2006/relationships/hyperlink" Target="http://www.rev.asso.fr/component/option,com_icannuaire/Itemid,28/identreprise,34/view,_entreprise/" TargetMode="External"/><Relationship Id="rId60" Type="http://schemas.openxmlformats.org/officeDocument/2006/relationships/image" Target="../media/image1.gif"/><Relationship Id="rId61" Type="http://schemas.openxmlformats.org/officeDocument/2006/relationships/hyperlink" Target="http://www.rev.asso.fr/component/option,com_icannuaire/Itemid,28/identreprise,35/view,_entreprise/" TargetMode="External"/><Relationship Id="rId62" Type="http://schemas.openxmlformats.org/officeDocument/2006/relationships/image" Target="../media/image1.gif"/><Relationship Id="rId63" Type="http://schemas.openxmlformats.org/officeDocument/2006/relationships/hyperlink" Target="http://www.rev.asso.fr/component/option,com_icannuaire/Itemid,28/identreprise,36/view,_entreprise/" TargetMode="External"/><Relationship Id="rId64" Type="http://schemas.openxmlformats.org/officeDocument/2006/relationships/image" Target="../media/image1.gif"/><Relationship Id="rId65" Type="http://schemas.openxmlformats.org/officeDocument/2006/relationships/hyperlink" Target="http://www.rev.asso.fr/component/option,com_icannuaire/Itemid,28/identreprise,37/view,_entreprise/" TargetMode="External"/><Relationship Id="rId66" Type="http://schemas.openxmlformats.org/officeDocument/2006/relationships/image" Target="../media/image1.gif"/><Relationship Id="rId67" Type="http://schemas.openxmlformats.org/officeDocument/2006/relationships/hyperlink" Target="http://www.rev.asso.fr/component/option,com_icannuaire/Itemid,28/identreprise,38/view,_entreprise/" TargetMode="External"/><Relationship Id="rId68" Type="http://schemas.openxmlformats.org/officeDocument/2006/relationships/image" Target="../media/image1.gif"/><Relationship Id="rId69" Type="http://schemas.openxmlformats.org/officeDocument/2006/relationships/hyperlink" Target="http://www.rev.asso.fr/component/option,com_icannuaire/Itemid,28/identreprise,39/view,_entreprise/" TargetMode="External"/><Relationship Id="rId70" Type="http://schemas.openxmlformats.org/officeDocument/2006/relationships/image" Target="../media/image1.gif"/><Relationship Id="rId71" Type="http://schemas.openxmlformats.org/officeDocument/2006/relationships/hyperlink" Target="http://www.rev.asso.fr/component/option,com_icannuaire/Itemid,28/identreprise,41/view,_entreprise/" TargetMode="External"/><Relationship Id="rId72" Type="http://schemas.openxmlformats.org/officeDocument/2006/relationships/image" Target="../media/image1.gif"/><Relationship Id="rId73" Type="http://schemas.openxmlformats.org/officeDocument/2006/relationships/hyperlink" Target="http://www.rev.asso.fr/component/option,com_icannuaire/Itemid,28/identreprise,42/view,_entreprise/" TargetMode="External"/><Relationship Id="rId74" Type="http://schemas.openxmlformats.org/officeDocument/2006/relationships/image" Target="../media/image1.gif"/><Relationship Id="rId75" Type="http://schemas.openxmlformats.org/officeDocument/2006/relationships/hyperlink" Target="http://www.rev.asso.fr/component/option,com_icannuaire/Itemid,28/identreprise,43/view,_entreprise/" TargetMode="External"/><Relationship Id="rId76" Type="http://schemas.openxmlformats.org/officeDocument/2006/relationships/image" Target="../media/image1.gif"/><Relationship Id="rId77" Type="http://schemas.openxmlformats.org/officeDocument/2006/relationships/hyperlink" Target="http://www.rev.asso.fr/component/option,com_icannuaire/Itemid,28/identreprise,44/view,_entreprise/" TargetMode="External"/><Relationship Id="rId78" Type="http://schemas.openxmlformats.org/officeDocument/2006/relationships/image" Target="../media/image1.gif"/><Relationship Id="rId79" Type="http://schemas.openxmlformats.org/officeDocument/2006/relationships/hyperlink" Target="http://www.rev.asso.fr/component/option,com_icannuaire/Itemid,28/identreprise,45/view,_entreprise/" TargetMode="External"/><Relationship Id="rId80" Type="http://schemas.openxmlformats.org/officeDocument/2006/relationships/image" Target="../media/image1.gif"/><Relationship Id="rId81" Type="http://schemas.openxmlformats.org/officeDocument/2006/relationships/hyperlink" Target="http://www.rev.asso.fr/component/option,com_icannuaire/Itemid,28/identreprise,46/view,_entreprise/" TargetMode="External"/><Relationship Id="rId82" Type="http://schemas.openxmlformats.org/officeDocument/2006/relationships/image" Target="../media/image1.gif"/><Relationship Id="rId83" Type="http://schemas.openxmlformats.org/officeDocument/2006/relationships/hyperlink" Target="http://www.rev.asso.fr/component/option,com_icannuaire/Itemid,28/identreprise,47/view,_entreprise/" TargetMode="External"/><Relationship Id="rId84" Type="http://schemas.openxmlformats.org/officeDocument/2006/relationships/image" Target="../media/image1.gif"/><Relationship Id="rId85" Type="http://schemas.openxmlformats.org/officeDocument/2006/relationships/hyperlink" Target="http://www.rev.asso.fr/component/option,com_icannuaire/Itemid,28/identreprise,48/view,_entreprise/" TargetMode="External"/><Relationship Id="rId86" Type="http://schemas.openxmlformats.org/officeDocument/2006/relationships/image" Target="../media/image1.gif"/><Relationship Id="rId87" Type="http://schemas.openxmlformats.org/officeDocument/2006/relationships/hyperlink" Target="http://www.rev.asso.fr/component/option,com_icannuaire/Itemid,28/identreprise,49/view,_entreprise/" TargetMode="External"/><Relationship Id="rId88" Type="http://schemas.openxmlformats.org/officeDocument/2006/relationships/image" Target="../media/image1.gif"/><Relationship Id="rId89" Type="http://schemas.openxmlformats.org/officeDocument/2006/relationships/hyperlink" Target="http://www.rev.asso.fr/component/option,com_icannuaire/Itemid,28/identreprise,51/view,_entreprise/" TargetMode="External"/><Relationship Id="rId90" Type="http://schemas.openxmlformats.org/officeDocument/2006/relationships/image" Target="../media/image1.gif"/><Relationship Id="rId91" Type="http://schemas.openxmlformats.org/officeDocument/2006/relationships/hyperlink" Target="http://www.rev.asso.fr/component/option,com_icannuaire/Itemid,28/identreprise,52/view,_entreprise/" TargetMode="External"/><Relationship Id="rId92" Type="http://schemas.openxmlformats.org/officeDocument/2006/relationships/image" Target="../media/image1.gif"/><Relationship Id="rId93" Type="http://schemas.openxmlformats.org/officeDocument/2006/relationships/hyperlink" Target="http://www.rev.asso.fr/component/option,com_icannuaire/Itemid,28/identreprise,53/view,_entreprise/" TargetMode="External"/><Relationship Id="rId94" Type="http://schemas.openxmlformats.org/officeDocument/2006/relationships/image" Target="../media/image1.gif"/><Relationship Id="rId95" Type="http://schemas.openxmlformats.org/officeDocument/2006/relationships/hyperlink" Target="http://www.rev.asso.fr/component/option,com_icannuaire/Itemid,28/identreprise,54/view,_entreprise/" TargetMode="External"/><Relationship Id="rId96" Type="http://schemas.openxmlformats.org/officeDocument/2006/relationships/image" Target="../media/image1.gif"/><Relationship Id="rId97" Type="http://schemas.openxmlformats.org/officeDocument/2006/relationships/hyperlink" Target="http://www.rev.asso.fr/component/option,com_icannuaire/Itemid,28/identreprise,55/view,_entreprise/" TargetMode="External"/><Relationship Id="rId98" Type="http://schemas.openxmlformats.org/officeDocument/2006/relationships/image" Target="../media/image1.gif"/><Relationship Id="rId99" Type="http://schemas.openxmlformats.org/officeDocument/2006/relationships/hyperlink" Target="http://www.rev.asso.fr/component/option,com_icannuaire/Itemid,28/identreprise,56/view,_entreprise/" TargetMode="External"/><Relationship Id="rId100" Type="http://schemas.openxmlformats.org/officeDocument/2006/relationships/image" Target="../media/image1.gif"/><Relationship Id="rId101" Type="http://schemas.openxmlformats.org/officeDocument/2006/relationships/hyperlink" Target="http://www.rev.asso.fr/component/option,com_icannuaire/Itemid,28/identreprise,57/view,_entreprise/" TargetMode="External"/><Relationship Id="rId102" Type="http://schemas.openxmlformats.org/officeDocument/2006/relationships/image" Target="../media/image1.gif"/><Relationship Id="rId103" Type="http://schemas.openxmlformats.org/officeDocument/2006/relationships/hyperlink" Target="http://www.rev.asso.fr/component/option,com_icannuaire/Itemid,28/identreprise,58/view,_entreprise/" TargetMode="External"/><Relationship Id="rId104" Type="http://schemas.openxmlformats.org/officeDocument/2006/relationships/image" Target="../media/image1.gif"/><Relationship Id="rId105" Type="http://schemas.openxmlformats.org/officeDocument/2006/relationships/hyperlink" Target="http://www.rev.asso.fr/component/option,com_icannuaire/Itemid,28/identreprise,59/view,_entreprise/" TargetMode="External"/><Relationship Id="rId106" Type="http://schemas.openxmlformats.org/officeDocument/2006/relationships/image" Target="../media/image1.gif"/><Relationship Id="rId107" Type="http://schemas.openxmlformats.org/officeDocument/2006/relationships/hyperlink" Target="http://www.rev.asso.fr/component/option,com_icannuaire/Itemid,28/identreprise,61/view,_entreprise/" TargetMode="External"/><Relationship Id="rId108" Type="http://schemas.openxmlformats.org/officeDocument/2006/relationships/image" Target="../media/image1.gif"/><Relationship Id="rId109" Type="http://schemas.openxmlformats.org/officeDocument/2006/relationships/hyperlink" Target="http://www.rev.asso.fr/component/option,com_icannuaire/Itemid,28/identreprise,62/view,_entreprise/" TargetMode="External"/><Relationship Id="rId110" Type="http://schemas.openxmlformats.org/officeDocument/2006/relationships/image" Target="../media/image1.gif"/><Relationship Id="rId111" Type="http://schemas.openxmlformats.org/officeDocument/2006/relationships/hyperlink" Target="http://www.rev.asso.fr/component/option,com_icannuaire/Itemid,28/identreprise,63/view,_entreprise/" TargetMode="External"/><Relationship Id="rId112" Type="http://schemas.openxmlformats.org/officeDocument/2006/relationships/image" Target="../media/image1.gif"/><Relationship Id="rId113" Type="http://schemas.openxmlformats.org/officeDocument/2006/relationships/hyperlink" Target="http://www.rev.asso.fr/component/option,com_icannuaire/Itemid,28/identreprise,64/view,_entreprise/" TargetMode="External"/><Relationship Id="rId114" Type="http://schemas.openxmlformats.org/officeDocument/2006/relationships/image" Target="../media/image1.gif"/><Relationship Id="rId115" Type="http://schemas.openxmlformats.org/officeDocument/2006/relationships/hyperlink" Target="http://www.rev.asso.fr/component/option,com_icannuaire/Itemid,28/identreprise,65/view,_entreprise/" TargetMode="External"/><Relationship Id="rId116" Type="http://schemas.openxmlformats.org/officeDocument/2006/relationships/image" Target="../media/image1.gif"/><Relationship Id="rId117" Type="http://schemas.openxmlformats.org/officeDocument/2006/relationships/hyperlink" Target="http://www.rev.asso.fr/component/option,com_icannuaire/Itemid,28/identreprise,66/view,_entreprise/" TargetMode="External"/><Relationship Id="rId118" Type="http://schemas.openxmlformats.org/officeDocument/2006/relationships/image" Target="../media/image1.gif"/><Relationship Id="rId119" Type="http://schemas.openxmlformats.org/officeDocument/2006/relationships/hyperlink" Target="http://www.rev.asso.fr/component/option,com_icannuaire/Itemid,28/identreprise,67/view,_entreprise/" TargetMode="External"/><Relationship Id="rId120" Type="http://schemas.openxmlformats.org/officeDocument/2006/relationships/image" Target="../media/image1.gif"/><Relationship Id="rId121" Type="http://schemas.openxmlformats.org/officeDocument/2006/relationships/hyperlink" Target="http://www.rev.asso.fr/component/option,com_icannuaire/Itemid,28/identreprise,68/view,_entreprise/" TargetMode="External"/><Relationship Id="rId122" Type="http://schemas.openxmlformats.org/officeDocument/2006/relationships/image" Target="../media/image1.gif"/><Relationship Id="rId123" Type="http://schemas.openxmlformats.org/officeDocument/2006/relationships/hyperlink" Target="http://www.rev.asso.fr/component/option,com_icannuaire/Itemid,28/identreprise,69/view,_entreprise/" TargetMode="External"/><Relationship Id="rId124" Type="http://schemas.openxmlformats.org/officeDocument/2006/relationships/image" Target="../media/image1.gif"/><Relationship Id="rId125" Type="http://schemas.openxmlformats.org/officeDocument/2006/relationships/hyperlink" Target="http://www.rev.asso.fr/component/option,com_icannuaire/Itemid,28/identreprise,71/view,_entreprise/" TargetMode="External"/><Relationship Id="rId126" Type="http://schemas.openxmlformats.org/officeDocument/2006/relationships/image" Target="../media/image1.gif"/><Relationship Id="rId127" Type="http://schemas.openxmlformats.org/officeDocument/2006/relationships/hyperlink" Target="http://www.rev.asso.fr/component/option,com_icannuaire/Itemid,28/identreprise,72/view,_entreprise/" TargetMode="External"/><Relationship Id="rId128" Type="http://schemas.openxmlformats.org/officeDocument/2006/relationships/image" Target="../media/image1.gif"/><Relationship Id="rId129" Type="http://schemas.openxmlformats.org/officeDocument/2006/relationships/hyperlink" Target="http://www.rev.asso.fr/component/option,com_icannuaire/Itemid,28/identreprise,73/view,_entreprise/" TargetMode="External"/><Relationship Id="rId130" Type="http://schemas.openxmlformats.org/officeDocument/2006/relationships/image" Target="../media/image1.gif"/><Relationship Id="rId131" Type="http://schemas.openxmlformats.org/officeDocument/2006/relationships/hyperlink" Target="http://www.rev.asso.fr/component/option,com_icannuaire/Itemid,28/identreprise,74/view,_entreprise/" TargetMode="External"/><Relationship Id="rId132" Type="http://schemas.openxmlformats.org/officeDocument/2006/relationships/image" Target="../media/image1.gif"/><Relationship Id="rId133" Type="http://schemas.openxmlformats.org/officeDocument/2006/relationships/hyperlink" Target="http://www.rev.asso.fr/component/option,com_icannuaire/Itemid,28/identreprise,75/view,_entreprise/" TargetMode="External"/><Relationship Id="rId134" Type="http://schemas.openxmlformats.org/officeDocument/2006/relationships/image" Target="../media/image1.gif"/><Relationship Id="rId135" Type="http://schemas.openxmlformats.org/officeDocument/2006/relationships/hyperlink" Target="http://www.rev.asso.fr/component/option,com_icannuaire/Itemid,28/identreprise,76/view,_entreprise/" TargetMode="External"/><Relationship Id="rId136" Type="http://schemas.openxmlformats.org/officeDocument/2006/relationships/image" Target="../media/image1.gif"/><Relationship Id="rId137" Type="http://schemas.openxmlformats.org/officeDocument/2006/relationships/hyperlink" Target="http://www.rev.asso.fr/component/option,com_icannuaire/Itemid,28/identreprise,77/view,_entreprise/" TargetMode="External"/><Relationship Id="rId138" Type="http://schemas.openxmlformats.org/officeDocument/2006/relationships/image" Target="../media/image1.gif"/><Relationship Id="rId139" Type="http://schemas.openxmlformats.org/officeDocument/2006/relationships/hyperlink" Target="http://www.rev.asso.fr/component/option,com_icannuaire/Itemid,28/identreprise,78/view,_entreprise/" TargetMode="External"/><Relationship Id="rId140" Type="http://schemas.openxmlformats.org/officeDocument/2006/relationships/image" Target="../media/image1.gif"/><Relationship Id="rId141" Type="http://schemas.openxmlformats.org/officeDocument/2006/relationships/hyperlink" Target="http://www.rev.asso.fr/component/option,com_icannuaire/Itemid,28/identreprise,79/view,_entreprise/" TargetMode="External"/><Relationship Id="rId142" Type="http://schemas.openxmlformats.org/officeDocument/2006/relationships/image" Target="../media/image1.gif"/><Relationship Id="rId143" Type="http://schemas.openxmlformats.org/officeDocument/2006/relationships/hyperlink" Target="http://www.rev.asso.fr/component/option,com_icannuaire/Itemid,28/identreprise,81/view,_entreprise/" TargetMode="External"/><Relationship Id="rId144" Type="http://schemas.openxmlformats.org/officeDocument/2006/relationships/image" Target="../media/image1.gif"/><Relationship Id="rId145" Type="http://schemas.openxmlformats.org/officeDocument/2006/relationships/hyperlink" Target="http://www.rev.asso.fr/component/option,com_icannuaire/Itemid,28/identreprise,82/view,_entreprise/" TargetMode="External"/><Relationship Id="rId146" Type="http://schemas.openxmlformats.org/officeDocument/2006/relationships/image" Target="../media/image1.gif"/><Relationship Id="rId147" Type="http://schemas.openxmlformats.org/officeDocument/2006/relationships/hyperlink" Target="http://www.rev.asso.fr/component/option,com_icannuaire/Itemid,28/identreprise,83/view,_entreprise/" TargetMode="External"/><Relationship Id="rId148" Type="http://schemas.openxmlformats.org/officeDocument/2006/relationships/image" Target="../media/image1.gif"/><Relationship Id="rId149" Type="http://schemas.openxmlformats.org/officeDocument/2006/relationships/hyperlink" Target="http://www.rev.asso.fr/component/option,com_icannuaire/Itemid,28/identreprise,84/view,_entreprise/" TargetMode="External"/><Relationship Id="rId150" Type="http://schemas.openxmlformats.org/officeDocument/2006/relationships/image" Target="../media/image1.gif"/><Relationship Id="rId151" Type="http://schemas.openxmlformats.org/officeDocument/2006/relationships/hyperlink" Target="http://www.rev.asso.fr/component/option,com_icannuaire/Itemid,28/identreprise,85/view,_entreprise/" TargetMode="External"/><Relationship Id="rId152" Type="http://schemas.openxmlformats.org/officeDocument/2006/relationships/image" Target="../media/image1.gif"/><Relationship Id="rId153" Type="http://schemas.openxmlformats.org/officeDocument/2006/relationships/hyperlink" Target="http://www.rev.asso.fr/component/option,com_icannuaire/Itemid,28/identreprise,86/view,_entreprise/" TargetMode="External"/><Relationship Id="rId154" Type="http://schemas.openxmlformats.org/officeDocument/2006/relationships/image" Target="../media/image1.gif"/><Relationship Id="rId155" Type="http://schemas.openxmlformats.org/officeDocument/2006/relationships/hyperlink" Target="http://www.rev.asso.fr/component/option,com_icannuaire/Itemid,28/identreprise,87/view,_entreprise/" TargetMode="External"/><Relationship Id="rId156" Type="http://schemas.openxmlformats.org/officeDocument/2006/relationships/image" Target="../media/image1.gif"/><Relationship Id="rId157" Type="http://schemas.openxmlformats.org/officeDocument/2006/relationships/hyperlink" Target="http://www.rev.asso.fr/component/option,com_icannuaire/Itemid,28/identreprise,88/view,_entreprise/" TargetMode="External"/><Relationship Id="rId158" Type="http://schemas.openxmlformats.org/officeDocument/2006/relationships/image" Target="../media/image1.gif"/><Relationship Id="rId159" Type="http://schemas.openxmlformats.org/officeDocument/2006/relationships/hyperlink" Target="http://www.rev.asso.fr/component/option,com_icannuaire/Itemid,28/identreprise,89/view,_entreprise/" TargetMode="External"/><Relationship Id="rId160" Type="http://schemas.openxmlformats.org/officeDocument/2006/relationships/image" Target="../media/image1.gif"/><Relationship Id="rId161" Type="http://schemas.openxmlformats.org/officeDocument/2006/relationships/hyperlink" Target="http://www.rev.asso.fr/component/option,com_icannuaire/Itemid,28/identreprise,91/view,_entreprise/" TargetMode="External"/><Relationship Id="rId162" Type="http://schemas.openxmlformats.org/officeDocument/2006/relationships/image" Target="../media/image1.gif"/><Relationship Id="rId163" Type="http://schemas.openxmlformats.org/officeDocument/2006/relationships/hyperlink" Target="http://www.rev.asso.fr/component/option,com_icannuaire/Itemid,28/identreprise,92/view,_entreprise/" TargetMode="External"/><Relationship Id="rId164" Type="http://schemas.openxmlformats.org/officeDocument/2006/relationships/image" Target="../media/image1.gif"/><Relationship Id="rId165" Type="http://schemas.openxmlformats.org/officeDocument/2006/relationships/hyperlink" Target="http://www.rev.asso.fr/component/option,com_icannuaire/Itemid,28/identreprise,93/view,_entreprise/" TargetMode="External"/><Relationship Id="rId166" Type="http://schemas.openxmlformats.org/officeDocument/2006/relationships/image" Target="../media/image1.gif"/><Relationship Id="rId167" Type="http://schemas.openxmlformats.org/officeDocument/2006/relationships/hyperlink" Target="http://www.rev.asso.fr/component/option,com_icannuaire/Itemid,28/identreprise,94/view,_entreprise/" TargetMode="External"/><Relationship Id="rId168" Type="http://schemas.openxmlformats.org/officeDocument/2006/relationships/image" Target="../media/image1.gif"/><Relationship Id="rId169" Type="http://schemas.openxmlformats.org/officeDocument/2006/relationships/hyperlink" Target="http://www.rev.asso.fr/component/option,com_icannuaire/Itemid,28/identreprise,95/view,_entreprise/" TargetMode="External"/><Relationship Id="rId170" Type="http://schemas.openxmlformats.org/officeDocument/2006/relationships/image" Target="../media/image1.gif"/><Relationship Id="rId171" Type="http://schemas.openxmlformats.org/officeDocument/2006/relationships/hyperlink" Target="http://www.rev.asso.fr/component/option,com_icannuaire/Itemid,28/identreprise,96/view,_entreprise/" TargetMode="External"/><Relationship Id="rId172" Type="http://schemas.openxmlformats.org/officeDocument/2006/relationships/image" Target="../media/image1.gif"/><Relationship Id="rId173" Type="http://schemas.openxmlformats.org/officeDocument/2006/relationships/hyperlink" Target="http://www.rev.asso.fr/component/option,com_icannuaire/Itemid,28/identreprise,97/view,_entreprise/" TargetMode="External"/><Relationship Id="rId174" Type="http://schemas.openxmlformats.org/officeDocument/2006/relationships/image" Target="../media/image1.gif"/><Relationship Id="rId175" Type="http://schemas.openxmlformats.org/officeDocument/2006/relationships/hyperlink" Target="http://www.rev.asso.fr/component/option,com_icannuaire/Itemid,28/identreprise,98/view,_entreprise/" TargetMode="External"/><Relationship Id="rId176" Type="http://schemas.openxmlformats.org/officeDocument/2006/relationships/image" Target="../media/image1.gif"/><Relationship Id="rId177" Type="http://schemas.openxmlformats.org/officeDocument/2006/relationships/hyperlink" Target="http://www.rev.asso.fr/component/option,com_icannuaire/Itemid,28/identreprise,99/view,_entreprise/" TargetMode="External"/><Relationship Id="rId178" Type="http://schemas.openxmlformats.org/officeDocument/2006/relationships/image" Target="../media/image1.gif"/><Relationship Id="rId179" Type="http://schemas.openxmlformats.org/officeDocument/2006/relationships/hyperlink" Target="http://www.rev.asso.fr/component/option,com_icannuaire/Itemid,28/identreprise,101/view,_entreprise/" TargetMode="External"/><Relationship Id="rId180" Type="http://schemas.openxmlformats.org/officeDocument/2006/relationships/image" Target="../media/image1.gif"/><Relationship Id="rId181" Type="http://schemas.openxmlformats.org/officeDocument/2006/relationships/hyperlink" Target="http://www.rev.asso.fr/component/option,com_icannuaire/Itemid,28/identreprise,102/view,_entreprise/" TargetMode="External"/><Relationship Id="rId182" Type="http://schemas.openxmlformats.org/officeDocument/2006/relationships/image" Target="../media/image1.gif"/><Relationship Id="rId183" Type="http://schemas.openxmlformats.org/officeDocument/2006/relationships/hyperlink" Target="http://www.rev.asso.fr/component/option,com_icannuaire/Itemid,28/identreprise,103/view,_entreprise/" TargetMode="External"/><Relationship Id="rId184" Type="http://schemas.openxmlformats.org/officeDocument/2006/relationships/image" Target="../media/image1.gif"/><Relationship Id="rId185" Type="http://schemas.openxmlformats.org/officeDocument/2006/relationships/hyperlink" Target="http://www.rev.asso.fr/component/option,com_icannuaire/Itemid,28/identreprise,104/view,_entreprise/" TargetMode="External"/><Relationship Id="rId186" Type="http://schemas.openxmlformats.org/officeDocument/2006/relationships/image" Target="../media/image1.gif"/><Relationship Id="rId187" Type="http://schemas.openxmlformats.org/officeDocument/2006/relationships/hyperlink" Target="http://www.rev.asso.fr/component/option,com_icannuaire/Itemid,28/identreprise,105/view,_entreprise/" TargetMode="External"/><Relationship Id="rId188" Type="http://schemas.openxmlformats.org/officeDocument/2006/relationships/image" Target="../media/image1.gif"/><Relationship Id="rId189" Type="http://schemas.openxmlformats.org/officeDocument/2006/relationships/hyperlink" Target="http://www.rev.asso.fr/component/option,com_icannuaire/Itemid,28/identreprise,106/view,_entreprise/" TargetMode="External"/><Relationship Id="rId190" Type="http://schemas.openxmlformats.org/officeDocument/2006/relationships/image" Target="../media/image1.gif"/><Relationship Id="rId191" Type="http://schemas.openxmlformats.org/officeDocument/2006/relationships/hyperlink" Target="http://www.rev.asso.fr/component/option,com_icannuaire/Itemid,28/identreprise,107/view,_entreprise/" TargetMode="External"/><Relationship Id="rId192" Type="http://schemas.openxmlformats.org/officeDocument/2006/relationships/image" Target="../media/image1.gif"/><Relationship Id="rId193" Type="http://schemas.openxmlformats.org/officeDocument/2006/relationships/hyperlink" Target="http://www.rev.asso.fr/component/option,com_icannuaire/Itemid,28/identreprise,108/view,_entreprise/" TargetMode="External"/><Relationship Id="rId194" Type="http://schemas.openxmlformats.org/officeDocument/2006/relationships/image" Target="../media/image1.gif"/><Relationship Id="rId195" Type="http://schemas.openxmlformats.org/officeDocument/2006/relationships/hyperlink" Target="http://www.rev.asso.fr/component/option,com_icannuaire/Itemid,28/identreprise,109/view,_entreprise/" TargetMode="External"/><Relationship Id="rId196" Type="http://schemas.openxmlformats.org/officeDocument/2006/relationships/image" Target="../media/image1.gif"/><Relationship Id="rId197" Type="http://schemas.openxmlformats.org/officeDocument/2006/relationships/hyperlink" Target="http://www.rev.asso.fr/component/option,com_icannuaire/Itemid,28/identreprise,111/view,_entreprise/" TargetMode="External"/><Relationship Id="rId198" Type="http://schemas.openxmlformats.org/officeDocument/2006/relationships/image" Target="../media/image1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0</xdr:row>
      <xdr:rowOff>0</xdr:rowOff>
    </xdr:from>
    <xdr:to>
      <xdr:col>5</xdr:col>
      <xdr:colOff>56160</xdr:colOff>
      <xdr:row>1</xdr:row>
      <xdr:rowOff>84960</xdr:rowOff>
    </xdr:to>
    <xdr:pic>
      <xdr:nvPicPr>
        <xdr:cNvPr id="1" name="Picture 19" descr="Voir la fiche">
          <a:hlinkClick r:id="rId1"/>
        </xdr:cNvPr>
        <xdr:cNvPicPr/>
      </xdr:nvPicPr>
      <xdr:blipFill>
        <a:blip r:embed="rId2"/>
        <a:stretch/>
      </xdr:blipFill>
      <xdr:spPr>
        <a:xfrm>
          <a:off x="8150400" y="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56160</xdr:colOff>
      <xdr:row>5</xdr:row>
      <xdr:rowOff>84960</xdr:rowOff>
    </xdr:to>
    <xdr:pic>
      <xdr:nvPicPr>
        <xdr:cNvPr id="2" name="Picture 21" descr="Voir la fiche">
          <a:hlinkClick r:id="rId3"/>
        </xdr:cNvPr>
        <xdr:cNvPicPr/>
      </xdr:nvPicPr>
      <xdr:blipFill>
        <a:blip r:embed="rId4"/>
        <a:stretch/>
      </xdr:blipFill>
      <xdr:spPr>
        <a:xfrm>
          <a:off x="8150400" y="7239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5</xdr:col>
      <xdr:colOff>56160</xdr:colOff>
      <xdr:row>7</xdr:row>
      <xdr:rowOff>84960</xdr:rowOff>
    </xdr:to>
    <xdr:pic>
      <xdr:nvPicPr>
        <xdr:cNvPr id="3" name="Picture 22" descr="Voir la fiche">
          <a:hlinkClick r:id="rId5"/>
        </xdr:cNvPr>
        <xdr:cNvPicPr/>
      </xdr:nvPicPr>
      <xdr:blipFill>
        <a:blip r:embed="rId6"/>
        <a:stretch/>
      </xdr:blipFill>
      <xdr:spPr>
        <a:xfrm>
          <a:off x="8150400" y="10857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56160</xdr:colOff>
      <xdr:row>9</xdr:row>
      <xdr:rowOff>84960</xdr:rowOff>
    </xdr:to>
    <xdr:pic>
      <xdr:nvPicPr>
        <xdr:cNvPr id="4" name="Picture 23" descr="Voir la fiche">
          <a:hlinkClick r:id="rId7"/>
        </xdr:cNvPr>
        <xdr:cNvPicPr/>
      </xdr:nvPicPr>
      <xdr:blipFill>
        <a:blip r:embed="rId8"/>
        <a:stretch/>
      </xdr:blipFill>
      <xdr:spPr>
        <a:xfrm>
          <a:off x="8150400" y="144792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5</xdr:col>
      <xdr:colOff>56160</xdr:colOff>
      <xdr:row>11</xdr:row>
      <xdr:rowOff>84960</xdr:rowOff>
    </xdr:to>
    <xdr:pic>
      <xdr:nvPicPr>
        <xdr:cNvPr id="5" name="Picture 24" descr="Voir la fiche">
          <a:hlinkClick r:id="rId9"/>
        </xdr:cNvPr>
        <xdr:cNvPicPr/>
      </xdr:nvPicPr>
      <xdr:blipFill>
        <a:blip r:embed="rId10"/>
        <a:stretch/>
      </xdr:blipFill>
      <xdr:spPr>
        <a:xfrm>
          <a:off x="8150400" y="180972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56160</xdr:colOff>
      <xdr:row>13</xdr:row>
      <xdr:rowOff>84960</xdr:rowOff>
    </xdr:to>
    <xdr:pic>
      <xdr:nvPicPr>
        <xdr:cNvPr id="6" name="Picture 25" descr="Voir la fiche">
          <a:hlinkClick r:id="rId11"/>
        </xdr:cNvPr>
        <xdr:cNvPicPr/>
      </xdr:nvPicPr>
      <xdr:blipFill>
        <a:blip r:embed="rId12"/>
        <a:stretch/>
      </xdr:blipFill>
      <xdr:spPr>
        <a:xfrm>
          <a:off x="8150400" y="217188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5</xdr:col>
      <xdr:colOff>56160</xdr:colOff>
      <xdr:row>15</xdr:row>
      <xdr:rowOff>84960</xdr:rowOff>
    </xdr:to>
    <xdr:pic>
      <xdr:nvPicPr>
        <xdr:cNvPr id="7" name="Picture 26" descr="Voir la fiche">
          <a:hlinkClick r:id="rId13"/>
        </xdr:cNvPr>
        <xdr:cNvPicPr/>
      </xdr:nvPicPr>
      <xdr:blipFill>
        <a:blip r:embed="rId14"/>
        <a:stretch/>
      </xdr:blipFill>
      <xdr:spPr>
        <a:xfrm>
          <a:off x="8150400" y="25336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5</xdr:col>
      <xdr:colOff>56160</xdr:colOff>
      <xdr:row>17</xdr:row>
      <xdr:rowOff>84960</xdr:rowOff>
    </xdr:to>
    <xdr:pic>
      <xdr:nvPicPr>
        <xdr:cNvPr id="8" name="Picture 27" descr="Voir la fiche">
          <a:hlinkClick r:id="rId15"/>
        </xdr:cNvPr>
        <xdr:cNvPicPr/>
      </xdr:nvPicPr>
      <xdr:blipFill>
        <a:blip r:embed="rId16"/>
        <a:stretch/>
      </xdr:blipFill>
      <xdr:spPr>
        <a:xfrm>
          <a:off x="8150400" y="28954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56160</xdr:colOff>
      <xdr:row>21</xdr:row>
      <xdr:rowOff>84960</xdr:rowOff>
    </xdr:to>
    <xdr:pic>
      <xdr:nvPicPr>
        <xdr:cNvPr id="9" name="Picture 28" descr="Voir la fiche">
          <a:hlinkClick r:id="rId17"/>
        </xdr:cNvPr>
        <xdr:cNvPicPr/>
      </xdr:nvPicPr>
      <xdr:blipFill>
        <a:blip r:embed="rId18"/>
        <a:stretch/>
      </xdr:blipFill>
      <xdr:spPr>
        <a:xfrm>
          <a:off x="8150400" y="36194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5</xdr:col>
      <xdr:colOff>56160</xdr:colOff>
      <xdr:row>23</xdr:row>
      <xdr:rowOff>84960</xdr:rowOff>
    </xdr:to>
    <xdr:pic>
      <xdr:nvPicPr>
        <xdr:cNvPr id="10" name="Picture 29" descr="Voir la fiche">
          <a:hlinkClick r:id="rId19"/>
        </xdr:cNvPr>
        <xdr:cNvPicPr/>
      </xdr:nvPicPr>
      <xdr:blipFill>
        <a:blip r:embed="rId20"/>
        <a:stretch/>
      </xdr:blipFill>
      <xdr:spPr>
        <a:xfrm>
          <a:off x="8150400" y="398160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5</xdr:col>
      <xdr:colOff>56160</xdr:colOff>
      <xdr:row>25</xdr:row>
      <xdr:rowOff>84960</xdr:rowOff>
    </xdr:to>
    <xdr:pic>
      <xdr:nvPicPr>
        <xdr:cNvPr id="11" name="Picture 30" descr="Voir la fiche">
          <a:hlinkClick r:id="rId21"/>
        </xdr:cNvPr>
        <xdr:cNvPicPr/>
      </xdr:nvPicPr>
      <xdr:blipFill>
        <a:blip r:embed="rId22"/>
        <a:stretch/>
      </xdr:blipFill>
      <xdr:spPr>
        <a:xfrm>
          <a:off x="8150400" y="43434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5</xdr:col>
      <xdr:colOff>56160</xdr:colOff>
      <xdr:row>27</xdr:row>
      <xdr:rowOff>84960</xdr:rowOff>
    </xdr:to>
    <xdr:pic>
      <xdr:nvPicPr>
        <xdr:cNvPr id="12" name="Picture 31" descr="Voir la fiche">
          <a:hlinkClick r:id="rId23"/>
        </xdr:cNvPr>
        <xdr:cNvPicPr/>
      </xdr:nvPicPr>
      <xdr:blipFill>
        <a:blip r:embed="rId24"/>
        <a:stretch/>
      </xdr:blipFill>
      <xdr:spPr>
        <a:xfrm>
          <a:off x="8150400" y="47052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5</xdr:col>
      <xdr:colOff>56160</xdr:colOff>
      <xdr:row>29</xdr:row>
      <xdr:rowOff>84960</xdr:rowOff>
    </xdr:to>
    <xdr:pic>
      <xdr:nvPicPr>
        <xdr:cNvPr id="13" name="Picture 32" descr="Voir la fiche">
          <a:hlinkClick r:id="rId25"/>
        </xdr:cNvPr>
        <xdr:cNvPicPr/>
      </xdr:nvPicPr>
      <xdr:blipFill>
        <a:blip r:embed="rId26"/>
        <a:stretch/>
      </xdr:blipFill>
      <xdr:spPr>
        <a:xfrm>
          <a:off x="8150400" y="50673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5</xdr:col>
      <xdr:colOff>56160</xdr:colOff>
      <xdr:row>31</xdr:row>
      <xdr:rowOff>84960</xdr:rowOff>
    </xdr:to>
    <xdr:pic>
      <xdr:nvPicPr>
        <xdr:cNvPr id="14" name="Picture 33" descr="Voir la fiche">
          <a:hlinkClick r:id="rId27"/>
        </xdr:cNvPr>
        <xdr:cNvPicPr/>
      </xdr:nvPicPr>
      <xdr:blipFill>
        <a:blip r:embed="rId28"/>
        <a:stretch/>
      </xdr:blipFill>
      <xdr:spPr>
        <a:xfrm>
          <a:off x="8150400" y="54291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5</xdr:col>
      <xdr:colOff>56160</xdr:colOff>
      <xdr:row>33</xdr:row>
      <xdr:rowOff>84960</xdr:rowOff>
    </xdr:to>
    <xdr:pic>
      <xdr:nvPicPr>
        <xdr:cNvPr id="15" name="Picture 34" descr="Voir la fiche">
          <a:hlinkClick r:id="rId29"/>
        </xdr:cNvPr>
        <xdr:cNvPicPr/>
      </xdr:nvPicPr>
      <xdr:blipFill>
        <a:blip r:embed="rId30"/>
        <a:stretch/>
      </xdr:blipFill>
      <xdr:spPr>
        <a:xfrm>
          <a:off x="8150400" y="579132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5</xdr:col>
      <xdr:colOff>56160</xdr:colOff>
      <xdr:row>35</xdr:row>
      <xdr:rowOff>84960</xdr:rowOff>
    </xdr:to>
    <xdr:pic>
      <xdr:nvPicPr>
        <xdr:cNvPr id="16" name="Picture 35" descr="Voir la fiche">
          <a:hlinkClick r:id="rId31"/>
        </xdr:cNvPr>
        <xdr:cNvPicPr/>
      </xdr:nvPicPr>
      <xdr:blipFill>
        <a:blip r:embed="rId32"/>
        <a:stretch/>
      </xdr:blipFill>
      <xdr:spPr>
        <a:xfrm>
          <a:off x="8150400" y="615312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5</xdr:col>
      <xdr:colOff>56160</xdr:colOff>
      <xdr:row>37</xdr:row>
      <xdr:rowOff>84960</xdr:rowOff>
    </xdr:to>
    <xdr:pic>
      <xdr:nvPicPr>
        <xdr:cNvPr id="17" name="Picture 36" descr="Voir la fiche">
          <a:hlinkClick r:id="rId33"/>
        </xdr:cNvPr>
        <xdr:cNvPicPr/>
      </xdr:nvPicPr>
      <xdr:blipFill>
        <a:blip r:embed="rId34"/>
        <a:stretch/>
      </xdr:blipFill>
      <xdr:spPr>
        <a:xfrm>
          <a:off x="8150400" y="651528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5</xdr:col>
      <xdr:colOff>56160</xdr:colOff>
      <xdr:row>41</xdr:row>
      <xdr:rowOff>84960</xdr:rowOff>
    </xdr:to>
    <xdr:pic>
      <xdr:nvPicPr>
        <xdr:cNvPr id="18" name="Picture 37" descr="Voir la fiche">
          <a:hlinkClick r:id="rId35"/>
        </xdr:cNvPr>
        <xdr:cNvPicPr/>
      </xdr:nvPicPr>
      <xdr:blipFill>
        <a:blip r:embed="rId36"/>
        <a:stretch/>
      </xdr:blipFill>
      <xdr:spPr>
        <a:xfrm>
          <a:off x="8150400" y="72388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5</xdr:col>
      <xdr:colOff>56160</xdr:colOff>
      <xdr:row>43</xdr:row>
      <xdr:rowOff>84960</xdr:rowOff>
    </xdr:to>
    <xdr:pic>
      <xdr:nvPicPr>
        <xdr:cNvPr id="19" name="Picture 38" descr="Voir la fiche">
          <a:hlinkClick r:id="rId37"/>
        </xdr:cNvPr>
        <xdr:cNvPicPr/>
      </xdr:nvPicPr>
      <xdr:blipFill>
        <a:blip r:embed="rId38"/>
        <a:stretch/>
      </xdr:blipFill>
      <xdr:spPr>
        <a:xfrm>
          <a:off x="8150400" y="760104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56160</xdr:colOff>
      <xdr:row>45</xdr:row>
      <xdr:rowOff>84960</xdr:rowOff>
    </xdr:to>
    <xdr:pic>
      <xdr:nvPicPr>
        <xdr:cNvPr id="20" name="Picture 39" descr="Voir la fiche">
          <a:hlinkClick r:id="rId39"/>
        </xdr:cNvPr>
        <xdr:cNvPicPr/>
      </xdr:nvPicPr>
      <xdr:blipFill>
        <a:blip r:embed="rId40"/>
        <a:stretch/>
      </xdr:blipFill>
      <xdr:spPr>
        <a:xfrm>
          <a:off x="8150400" y="79628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56160</xdr:colOff>
      <xdr:row>47</xdr:row>
      <xdr:rowOff>94680</xdr:rowOff>
    </xdr:to>
    <xdr:pic>
      <xdr:nvPicPr>
        <xdr:cNvPr id="21" name="Picture 40" descr="Voir la fiche">
          <a:hlinkClick r:id="rId41"/>
        </xdr:cNvPr>
        <xdr:cNvPicPr/>
      </xdr:nvPicPr>
      <xdr:blipFill>
        <a:blip r:embed="rId42"/>
        <a:stretch/>
      </xdr:blipFill>
      <xdr:spPr>
        <a:xfrm>
          <a:off x="8150400" y="832500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5</xdr:col>
      <xdr:colOff>56160</xdr:colOff>
      <xdr:row>50</xdr:row>
      <xdr:rowOff>84960</xdr:rowOff>
    </xdr:to>
    <xdr:pic>
      <xdr:nvPicPr>
        <xdr:cNvPr id="22" name="Picture 41" descr="Voir la fiche">
          <a:hlinkClick r:id="rId43"/>
        </xdr:cNvPr>
        <xdr:cNvPicPr/>
      </xdr:nvPicPr>
      <xdr:blipFill>
        <a:blip r:embed="rId44"/>
        <a:stretch/>
      </xdr:blipFill>
      <xdr:spPr>
        <a:xfrm>
          <a:off x="8150400" y="886788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5</xdr:col>
      <xdr:colOff>56160</xdr:colOff>
      <xdr:row>51</xdr:row>
      <xdr:rowOff>266040</xdr:rowOff>
    </xdr:to>
    <xdr:pic>
      <xdr:nvPicPr>
        <xdr:cNvPr id="23" name="Picture 42" descr="Voir la fiche">
          <a:hlinkClick r:id="rId45"/>
        </xdr:cNvPr>
        <xdr:cNvPicPr/>
      </xdr:nvPicPr>
      <xdr:blipFill>
        <a:blip r:embed="rId46"/>
        <a:stretch/>
      </xdr:blipFill>
      <xdr:spPr>
        <a:xfrm>
          <a:off x="8150400" y="92296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53</xdr:row>
      <xdr:rowOff>56520</xdr:rowOff>
    </xdr:from>
    <xdr:to>
      <xdr:col>5</xdr:col>
      <xdr:colOff>56160</xdr:colOff>
      <xdr:row>54</xdr:row>
      <xdr:rowOff>141480</xdr:rowOff>
    </xdr:to>
    <xdr:pic>
      <xdr:nvPicPr>
        <xdr:cNvPr id="24" name="Picture 43" descr="Voir la fiche">
          <a:hlinkClick r:id="rId47"/>
        </xdr:cNvPr>
        <xdr:cNvPicPr/>
      </xdr:nvPicPr>
      <xdr:blipFill>
        <a:blip r:embed="rId48"/>
        <a:stretch/>
      </xdr:blipFill>
      <xdr:spPr>
        <a:xfrm>
          <a:off x="8150400" y="97725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55</xdr:row>
      <xdr:rowOff>56520</xdr:rowOff>
    </xdr:from>
    <xdr:to>
      <xdr:col>5</xdr:col>
      <xdr:colOff>56160</xdr:colOff>
      <xdr:row>56</xdr:row>
      <xdr:rowOff>141480</xdr:rowOff>
    </xdr:to>
    <xdr:pic>
      <xdr:nvPicPr>
        <xdr:cNvPr id="25" name="Picture 44" descr="Voir la fiche">
          <a:hlinkClick r:id="rId49"/>
        </xdr:cNvPr>
        <xdr:cNvPicPr/>
      </xdr:nvPicPr>
      <xdr:blipFill>
        <a:blip r:embed="rId50"/>
        <a:stretch/>
      </xdr:blipFill>
      <xdr:spPr>
        <a:xfrm>
          <a:off x="8150400" y="1013472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57</xdr:row>
      <xdr:rowOff>56520</xdr:rowOff>
    </xdr:from>
    <xdr:to>
      <xdr:col>5</xdr:col>
      <xdr:colOff>56160</xdr:colOff>
      <xdr:row>58</xdr:row>
      <xdr:rowOff>141480</xdr:rowOff>
    </xdr:to>
    <xdr:pic>
      <xdr:nvPicPr>
        <xdr:cNvPr id="26" name="Picture 45" descr="Voir la fiche">
          <a:hlinkClick r:id="rId51"/>
        </xdr:cNvPr>
        <xdr:cNvPicPr/>
      </xdr:nvPicPr>
      <xdr:blipFill>
        <a:blip r:embed="rId52"/>
        <a:stretch/>
      </xdr:blipFill>
      <xdr:spPr>
        <a:xfrm>
          <a:off x="8150400" y="1049652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61</xdr:row>
      <xdr:rowOff>56520</xdr:rowOff>
    </xdr:from>
    <xdr:to>
      <xdr:col>5</xdr:col>
      <xdr:colOff>56160</xdr:colOff>
      <xdr:row>62</xdr:row>
      <xdr:rowOff>141480</xdr:rowOff>
    </xdr:to>
    <xdr:pic>
      <xdr:nvPicPr>
        <xdr:cNvPr id="27" name="Picture 46" descr="Voir la fiche">
          <a:hlinkClick r:id="rId53"/>
        </xdr:cNvPr>
        <xdr:cNvPicPr/>
      </xdr:nvPicPr>
      <xdr:blipFill>
        <a:blip r:embed="rId54"/>
        <a:stretch/>
      </xdr:blipFill>
      <xdr:spPr>
        <a:xfrm>
          <a:off x="8150400" y="112204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63</xdr:row>
      <xdr:rowOff>56520</xdr:rowOff>
    </xdr:from>
    <xdr:to>
      <xdr:col>5</xdr:col>
      <xdr:colOff>56160</xdr:colOff>
      <xdr:row>64</xdr:row>
      <xdr:rowOff>141480</xdr:rowOff>
    </xdr:to>
    <xdr:pic>
      <xdr:nvPicPr>
        <xdr:cNvPr id="28" name="Picture 47" descr="Voir la fiche">
          <a:hlinkClick r:id="rId55"/>
        </xdr:cNvPr>
        <xdr:cNvPicPr/>
      </xdr:nvPicPr>
      <xdr:blipFill>
        <a:blip r:embed="rId56"/>
        <a:stretch/>
      </xdr:blipFill>
      <xdr:spPr>
        <a:xfrm>
          <a:off x="8150400" y="115822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65</xdr:row>
      <xdr:rowOff>56520</xdr:rowOff>
    </xdr:from>
    <xdr:to>
      <xdr:col>5</xdr:col>
      <xdr:colOff>56160</xdr:colOff>
      <xdr:row>66</xdr:row>
      <xdr:rowOff>141480</xdr:rowOff>
    </xdr:to>
    <xdr:pic>
      <xdr:nvPicPr>
        <xdr:cNvPr id="29" name="Picture 48" descr="Voir la fiche">
          <a:hlinkClick r:id="rId57"/>
        </xdr:cNvPr>
        <xdr:cNvPicPr/>
      </xdr:nvPicPr>
      <xdr:blipFill>
        <a:blip r:embed="rId58"/>
        <a:stretch/>
      </xdr:blipFill>
      <xdr:spPr>
        <a:xfrm>
          <a:off x="8150400" y="1194444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67</xdr:row>
      <xdr:rowOff>56520</xdr:rowOff>
    </xdr:from>
    <xdr:to>
      <xdr:col>5</xdr:col>
      <xdr:colOff>56160</xdr:colOff>
      <xdr:row>68</xdr:row>
      <xdr:rowOff>141480</xdr:rowOff>
    </xdr:to>
    <xdr:pic>
      <xdr:nvPicPr>
        <xdr:cNvPr id="30" name="Picture 49" descr="Voir la fiche">
          <a:hlinkClick r:id="rId59"/>
        </xdr:cNvPr>
        <xdr:cNvPicPr/>
      </xdr:nvPicPr>
      <xdr:blipFill>
        <a:blip r:embed="rId60"/>
        <a:stretch/>
      </xdr:blipFill>
      <xdr:spPr>
        <a:xfrm>
          <a:off x="8150400" y="123062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69</xdr:row>
      <xdr:rowOff>56520</xdr:rowOff>
    </xdr:from>
    <xdr:to>
      <xdr:col>5</xdr:col>
      <xdr:colOff>56160</xdr:colOff>
      <xdr:row>70</xdr:row>
      <xdr:rowOff>151200</xdr:rowOff>
    </xdr:to>
    <xdr:pic>
      <xdr:nvPicPr>
        <xdr:cNvPr id="31" name="Picture 50" descr="Voir la fiche">
          <a:hlinkClick r:id="rId61"/>
        </xdr:cNvPr>
        <xdr:cNvPicPr/>
      </xdr:nvPicPr>
      <xdr:blipFill>
        <a:blip r:embed="rId62"/>
        <a:stretch/>
      </xdr:blipFill>
      <xdr:spPr>
        <a:xfrm>
          <a:off x="8150400" y="1266840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72</xdr:row>
      <xdr:rowOff>56520</xdr:rowOff>
    </xdr:from>
    <xdr:to>
      <xdr:col>5</xdr:col>
      <xdr:colOff>56160</xdr:colOff>
      <xdr:row>73</xdr:row>
      <xdr:rowOff>141480</xdr:rowOff>
    </xdr:to>
    <xdr:pic>
      <xdr:nvPicPr>
        <xdr:cNvPr id="32" name="Picture 51" descr="Voir la fiche">
          <a:hlinkClick r:id="rId63"/>
        </xdr:cNvPr>
        <xdr:cNvPicPr/>
      </xdr:nvPicPr>
      <xdr:blipFill>
        <a:blip r:embed="rId64"/>
        <a:stretch/>
      </xdr:blipFill>
      <xdr:spPr>
        <a:xfrm>
          <a:off x="8150400" y="1321128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74</xdr:row>
      <xdr:rowOff>56520</xdr:rowOff>
    </xdr:from>
    <xdr:to>
      <xdr:col>5</xdr:col>
      <xdr:colOff>56160</xdr:colOff>
      <xdr:row>75</xdr:row>
      <xdr:rowOff>141480</xdr:rowOff>
    </xdr:to>
    <xdr:pic>
      <xdr:nvPicPr>
        <xdr:cNvPr id="33" name="Picture 52" descr="Voir la fiche">
          <a:hlinkClick r:id="rId65"/>
        </xdr:cNvPr>
        <xdr:cNvPicPr/>
      </xdr:nvPicPr>
      <xdr:blipFill>
        <a:blip r:embed="rId66"/>
        <a:stretch/>
      </xdr:blipFill>
      <xdr:spPr>
        <a:xfrm>
          <a:off x="8150400" y="135730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76</xdr:row>
      <xdr:rowOff>56520</xdr:rowOff>
    </xdr:from>
    <xdr:to>
      <xdr:col>5</xdr:col>
      <xdr:colOff>56160</xdr:colOff>
      <xdr:row>77</xdr:row>
      <xdr:rowOff>141480</xdr:rowOff>
    </xdr:to>
    <xdr:pic>
      <xdr:nvPicPr>
        <xdr:cNvPr id="34" name="Picture 53" descr="Voir la fiche">
          <a:hlinkClick r:id="rId67"/>
        </xdr:cNvPr>
        <xdr:cNvPicPr/>
      </xdr:nvPicPr>
      <xdr:blipFill>
        <a:blip r:embed="rId68"/>
        <a:stretch/>
      </xdr:blipFill>
      <xdr:spPr>
        <a:xfrm>
          <a:off x="8150400" y="1393524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78</xdr:row>
      <xdr:rowOff>56520</xdr:rowOff>
    </xdr:from>
    <xdr:to>
      <xdr:col>5</xdr:col>
      <xdr:colOff>56160</xdr:colOff>
      <xdr:row>79</xdr:row>
      <xdr:rowOff>141480</xdr:rowOff>
    </xdr:to>
    <xdr:pic>
      <xdr:nvPicPr>
        <xdr:cNvPr id="35" name="Picture 54" descr="Voir la fiche">
          <a:hlinkClick r:id="rId69"/>
        </xdr:cNvPr>
        <xdr:cNvPicPr/>
      </xdr:nvPicPr>
      <xdr:blipFill>
        <a:blip r:embed="rId70"/>
        <a:stretch/>
      </xdr:blipFill>
      <xdr:spPr>
        <a:xfrm>
          <a:off x="8150400" y="142970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82</xdr:row>
      <xdr:rowOff>56520</xdr:rowOff>
    </xdr:from>
    <xdr:to>
      <xdr:col>5</xdr:col>
      <xdr:colOff>56160</xdr:colOff>
      <xdr:row>83</xdr:row>
      <xdr:rowOff>150840</xdr:rowOff>
    </xdr:to>
    <xdr:pic>
      <xdr:nvPicPr>
        <xdr:cNvPr id="36" name="Picture 55" descr="Voir la fiche">
          <a:hlinkClick r:id="rId71"/>
        </xdr:cNvPr>
        <xdr:cNvPicPr/>
      </xdr:nvPicPr>
      <xdr:blipFill>
        <a:blip r:embed="rId72"/>
        <a:stretch/>
      </xdr:blipFill>
      <xdr:spPr>
        <a:xfrm>
          <a:off x="8150400" y="1502100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84</xdr:row>
      <xdr:rowOff>56520</xdr:rowOff>
    </xdr:from>
    <xdr:to>
      <xdr:col>5</xdr:col>
      <xdr:colOff>56160</xdr:colOff>
      <xdr:row>85</xdr:row>
      <xdr:rowOff>141480</xdr:rowOff>
    </xdr:to>
    <xdr:pic>
      <xdr:nvPicPr>
        <xdr:cNvPr id="37" name="Picture 56" descr="Voir la fiche">
          <a:hlinkClick r:id="rId73"/>
        </xdr:cNvPr>
        <xdr:cNvPicPr/>
      </xdr:nvPicPr>
      <xdr:blipFill>
        <a:blip r:embed="rId74"/>
        <a:stretch/>
      </xdr:blipFill>
      <xdr:spPr>
        <a:xfrm>
          <a:off x="8150400" y="153828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86</xdr:row>
      <xdr:rowOff>56520</xdr:rowOff>
    </xdr:from>
    <xdr:to>
      <xdr:col>5</xdr:col>
      <xdr:colOff>56160</xdr:colOff>
      <xdr:row>87</xdr:row>
      <xdr:rowOff>141480</xdr:rowOff>
    </xdr:to>
    <xdr:pic>
      <xdr:nvPicPr>
        <xdr:cNvPr id="38" name="Picture 57" descr="Voir la fiche">
          <a:hlinkClick r:id="rId75"/>
        </xdr:cNvPr>
        <xdr:cNvPicPr/>
      </xdr:nvPicPr>
      <xdr:blipFill>
        <a:blip r:embed="rId76"/>
        <a:stretch/>
      </xdr:blipFill>
      <xdr:spPr>
        <a:xfrm>
          <a:off x="8150400" y="1574496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88</xdr:row>
      <xdr:rowOff>56520</xdr:rowOff>
    </xdr:from>
    <xdr:to>
      <xdr:col>5</xdr:col>
      <xdr:colOff>56160</xdr:colOff>
      <xdr:row>89</xdr:row>
      <xdr:rowOff>141480</xdr:rowOff>
    </xdr:to>
    <xdr:pic>
      <xdr:nvPicPr>
        <xdr:cNvPr id="39" name="Picture 58" descr="Voir la fiche">
          <a:hlinkClick r:id="rId77"/>
        </xdr:cNvPr>
        <xdr:cNvPicPr/>
      </xdr:nvPicPr>
      <xdr:blipFill>
        <a:blip r:embed="rId78"/>
        <a:stretch/>
      </xdr:blipFill>
      <xdr:spPr>
        <a:xfrm>
          <a:off x="8150400" y="161067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90</xdr:row>
      <xdr:rowOff>56520</xdr:rowOff>
    </xdr:from>
    <xdr:to>
      <xdr:col>5</xdr:col>
      <xdr:colOff>56160</xdr:colOff>
      <xdr:row>91</xdr:row>
      <xdr:rowOff>141480</xdr:rowOff>
    </xdr:to>
    <xdr:pic>
      <xdr:nvPicPr>
        <xdr:cNvPr id="40" name="Picture 59" descr="Voir la fiche">
          <a:hlinkClick r:id="rId79"/>
        </xdr:cNvPr>
        <xdr:cNvPicPr/>
      </xdr:nvPicPr>
      <xdr:blipFill>
        <a:blip r:embed="rId80"/>
        <a:stretch/>
      </xdr:blipFill>
      <xdr:spPr>
        <a:xfrm>
          <a:off x="8150400" y="164685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92</xdr:row>
      <xdr:rowOff>56520</xdr:rowOff>
    </xdr:from>
    <xdr:to>
      <xdr:col>5</xdr:col>
      <xdr:colOff>56160</xdr:colOff>
      <xdr:row>93</xdr:row>
      <xdr:rowOff>141480</xdr:rowOff>
    </xdr:to>
    <xdr:pic>
      <xdr:nvPicPr>
        <xdr:cNvPr id="41" name="Picture 60" descr="Voir la fiche">
          <a:hlinkClick r:id="rId81"/>
        </xdr:cNvPr>
        <xdr:cNvPicPr/>
      </xdr:nvPicPr>
      <xdr:blipFill>
        <a:blip r:embed="rId82"/>
        <a:stretch/>
      </xdr:blipFill>
      <xdr:spPr>
        <a:xfrm>
          <a:off x="8150400" y="1683072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94</xdr:row>
      <xdr:rowOff>56520</xdr:rowOff>
    </xdr:from>
    <xdr:to>
      <xdr:col>5</xdr:col>
      <xdr:colOff>56160</xdr:colOff>
      <xdr:row>95</xdr:row>
      <xdr:rowOff>141480</xdr:rowOff>
    </xdr:to>
    <xdr:pic>
      <xdr:nvPicPr>
        <xdr:cNvPr id="42" name="Picture 61" descr="Voir la fiche">
          <a:hlinkClick r:id="rId83"/>
        </xdr:cNvPr>
        <xdr:cNvPicPr/>
      </xdr:nvPicPr>
      <xdr:blipFill>
        <a:blip r:embed="rId84"/>
        <a:stretch/>
      </xdr:blipFill>
      <xdr:spPr>
        <a:xfrm>
          <a:off x="8150400" y="1719252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96</xdr:row>
      <xdr:rowOff>56520</xdr:rowOff>
    </xdr:from>
    <xdr:to>
      <xdr:col>5</xdr:col>
      <xdr:colOff>56160</xdr:colOff>
      <xdr:row>97</xdr:row>
      <xdr:rowOff>141480</xdr:rowOff>
    </xdr:to>
    <xdr:pic>
      <xdr:nvPicPr>
        <xdr:cNvPr id="43" name="Picture 62" descr="Voir la fiche">
          <a:hlinkClick r:id="rId85"/>
        </xdr:cNvPr>
        <xdr:cNvPicPr/>
      </xdr:nvPicPr>
      <xdr:blipFill>
        <a:blip r:embed="rId86"/>
        <a:stretch/>
      </xdr:blipFill>
      <xdr:spPr>
        <a:xfrm>
          <a:off x="8150400" y="1755468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98</xdr:row>
      <xdr:rowOff>56520</xdr:rowOff>
    </xdr:from>
    <xdr:to>
      <xdr:col>5</xdr:col>
      <xdr:colOff>56160</xdr:colOff>
      <xdr:row>99</xdr:row>
      <xdr:rowOff>141480</xdr:rowOff>
    </xdr:to>
    <xdr:pic>
      <xdr:nvPicPr>
        <xdr:cNvPr id="44" name="Picture 63" descr="Voir la fiche">
          <a:hlinkClick r:id="rId87"/>
        </xdr:cNvPr>
        <xdr:cNvPicPr/>
      </xdr:nvPicPr>
      <xdr:blipFill>
        <a:blip r:embed="rId88"/>
        <a:stretch/>
      </xdr:blipFill>
      <xdr:spPr>
        <a:xfrm>
          <a:off x="8150400" y="179164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56520</xdr:rowOff>
    </xdr:from>
    <xdr:to>
      <xdr:col>5</xdr:col>
      <xdr:colOff>56160</xdr:colOff>
      <xdr:row>103</xdr:row>
      <xdr:rowOff>150840</xdr:rowOff>
    </xdr:to>
    <xdr:pic>
      <xdr:nvPicPr>
        <xdr:cNvPr id="45" name="Picture 64" descr="Voir la fiche">
          <a:hlinkClick r:id="rId89"/>
        </xdr:cNvPr>
        <xdr:cNvPicPr/>
      </xdr:nvPicPr>
      <xdr:blipFill>
        <a:blip r:embed="rId90"/>
        <a:stretch/>
      </xdr:blipFill>
      <xdr:spPr>
        <a:xfrm>
          <a:off x="8150400" y="1864044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105</xdr:row>
      <xdr:rowOff>56520</xdr:rowOff>
    </xdr:from>
    <xdr:to>
      <xdr:col>5</xdr:col>
      <xdr:colOff>56160</xdr:colOff>
      <xdr:row>106</xdr:row>
      <xdr:rowOff>141480</xdr:rowOff>
    </xdr:to>
    <xdr:pic>
      <xdr:nvPicPr>
        <xdr:cNvPr id="46" name="Picture 65" descr="Voir la fiche">
          <a:hlinkClick r:id="rId91"/>
        </xdr:cNvPr>
        <xdr:cNvPicPr/>
      </xdr:nvPicPr>
      <xdr:blipFill>
        <a:blip r:embed="rId92"/>
        <a:stretch/>
      </xdr:blipFill>
      <xdr:spPr>
        <a:xfrm>
          <a:off x="8150400" y="1918332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107</xdr:row>
      <xdr:rowOff>56520</xdr:rowOff>
    </xdr:from>
    <xdr:to>
      <xdr:col>5</xdr:col>
      <xdr:colOff>56160</xdr:colOff>
      <xdr:row>108</xdr:row>
      <xdr:rowOff>141480</xdr:rowOff>
    </xdr:to>
    <xdr:pic>
      <xdr:nvPicPr>
        <xdr:cNvPr id="47" name="Picture 66" descr="Voir la fiche">
          <a:hlinkClick r:id="rId93"/>
        </xdr:cNvPr>
        <xdr:cNvPicPr/>
      </xdr:nvPicPr>
      <xdr:blipFill>
        <a:blip r:embed="rId94"/>
        <a:stretch/>
      </xdr:blipFill>
      <xdr:spPr>
        <a:xfrm>
          <a:off x="8150400" y="1954548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109</xdr:row>
      <xdr:rowOff>56520</xdr:rowOff>
    </xdr:from>
    <xdr:to>
      <xdr:col>5</xdr:col>
      <xdr:colOff>56160</xdr:colOff>
      <xdr:row>110</xdr:row>
      <xdr:rowOff>141480</xdr:rowOff>
    </xdr:to>
    <xdr:pic>
      <xdr:nvPicPr>
        <xdr:cNvPr id="48" name="Picture 67" descr="Voir la fiche">
          <a:hlinkClick r:id="rId95"/>
        </xdr:cNvPr>
        <xdr:cNvPicPr/>
      </xdr:nvPicPr>
      <xdr:blipFill>
        <a:blip r:embed="rId96"/>
        <a:stretch/>
      </xdr:blipFill>
      <xdr:spPr>
        <a:xfrm>
          <a:off x="8150400" y="199072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56520</xdr:rowOff>
    </xdr:from>
    <xdr:to>
      <xdr:col>5</xdr:col>
      <xdr:colOff>56160</xdr:colOff>
      <xdr:row>112</xdr:row>
      <xdr:rowOff>141480</xdr:rowOff>
    </xdr:to>
    <xdr:pic>
      <xdr:nvPicPr>
        <xdr:cNvPr id="49" name="Picture 68" descr="Voir la fiche">
          <a:hlinkClick r:id="rId97"/>
        </xdr:cNvPr>
        <xdr:cNvPicPr/>
      </xdr:nvPicPr>
      <xdr:blipFill>
        <a:blip r:embed="rId98"/>
        <a:stretch/>
      </xdr:blipFill>
      <xdr:spPr>
        <a:xfrm>
          <a:off x="8150400" y="202690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56520</xdr:rowOff>
    </xdr:from>
    <xdr:to>
      <xdr:col>5</xdr:col>
      <xdr:colOff>56160</xdr:colOff>
      <xdr:row>114</xdr:row>
      <xdr:rowOff>141480</xdr:rowOff>
    </xdr:to>
    <xdr:pic>
      <xdr:nvPicPr>
        <xdr:cNvPr id="50" name="Picture 69" descr="Voir la fiche">
          <a:hlinkClick r:id="rId99"/>
        </xdr:cNvPr>
        <xdr:cNvPicPr/>
      </xdr:nvPicPr>
      <xdr:blipFill>
        <a:blip r:embed="rId100"/>
        <a:stretch/>
      </xdr:blipFill>
      <xdr:spPr>
        <a:xfrm>
          <a:off x="8150400" y="2063124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115</xdr:row>
      <xdr:rowOff>56520</xdr:rowOff>
    </xdr:from>
    <xdr:to>
      <xdr:col>5</xdr:col>
      <xdr:colOff>56160</xdr:colOff>
      <xdr:row>116</xdr:row>
      <xdr:rowOff>141480</xdr:rowOff>
    </xdr:to>
    <xdr:pic>
      <xdr:nvPicPr>
        <xdr:cNvPr id="51" name="Picture 70" descr="Voir la fiche">
          <a:hlinkClick r:id="rId101"/>
        </xdr:cNvPr>
        <xdr:cNvPicPr/>
      </xdr:nvPicPr>
      <xdr:blipFill>
        <a:blip r:embed="rId102"/>
        <a:stretch/>
      </xdr:blipFill>
      <xdr:spPr>
        <a:xfrm>
          <a:off x="8150400" y="209930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117</xdr:row>
      <xdr:rowOff>56520</xdr:rowOff>
    </xdr:from>
    <xdr:to>
      <xdr:col>5</xdr:col>
      <xdr:colOff>56160</xdr:colOff>
      <xdr:row>118</xdr:row>
      <xdr:rowOff>141480</xdr:rowOff>
    </xdr:to>
    <xdr:pic>
      <xdr:nvPicPr>
        <xdr:cNvPr id="52" name="Picture 71" descr="Voir la fiche">
          <a:hlinkClick r:id="rId103"/>
        </xdr:cNvPr>
        <xdr:cNvPicPr/>
      </xdr:nvPicPr>
      <xdr:blipFill>
        <a:blip r:embed="rId104"/>
        <a:stretch/>
      </xdr:blipFill>
      <xdr:spPr>
        <a:xfrm>
          <a:off x="8150400" y="2135520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119</xdr:row>
      <xdr:rowOff>56520</xdr:rowOff>
    </xdr:from>
    <xdr:to>
      <xdr:col>5</xdr:col>
      <xdr:colOff>56160</xdr:colOff>
      <xdr:row>120</xdr:row>
      <xdr:rowOff>141480</xdr:rowOff>
    </xdr:to>
    <xdr:pic>
      <xdr:nvPicPr>
        <xdr:cNvPr id="53" name="Picture 72" descr="Voir la fiche">
          <a:hlinkClick r:id="rId105"/>
        </xdr:cNvPr>
        <xdr:cNvPicPr/>
      </xdr:nvPicPr>
      <xdr:blipFill>
        <a:blip r:embed="rId106"/>
        <a:stretch/>
      </xdr:blipFill>
      <xdr:spPr>
        <a:xfrm>
          <a:off x="8150400" y="217170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123</xdr:row>
      <xdr:rowOff>56520</xdr:rowOff>
    </xdr:from>
    <xdr:to>
      <xdr:col>5</xdr:col>
      <xdr:colOff>56160</xdr:colOff>
      <xdr:row>124</xdr:row>
      <xdr:rowOff>141480</xdr:rowOff>
    </xdr:to>
    <xdr:pic>
      <xdr:nvPicPr>
        <xdr:cNvPr id="54" name="Picture 73" descr="Voir la fiche">
          <a:hlinkClick r:id="rId107"/>
        </xdr:cNvPr>
        <xdr:cNvPicPr/>
      </xdr:nvPicPr>
      <xdr:blipFill>
        <a:blip r:embed="rId108"/>
        <a:stretch/>
      </xdr:blipFill>
      <xdr:spPr>
        <a:xfrm>
          <a:off x="8150400" y="224409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56520</xdr:rowOff>
    </xdr:from>
    <xdr:to>
      <xdr:col>5</xdr:col>
      <xdr:colOff>56160</xdr:colOff>
      <xdr:row>126</xdr:row>
      <xdr:rowOff>141480</xdr:rowOff>
    </xdr:to>
    <xdr:pic>
      <xdr:nvPicPr>
        <xdr:cNvPr id="55" name="Picture 74" descr="Voir la fiche">
          <a:hlinkClick r:id="rId109"/>
        </xdr:cNvPr>
        <xdr:cNvPicPr/>
      </xdr:nvPicPr>
      <xdr:blipFill>
        <a:blip r:embed="rId110"/>
        <a:stretch/>
      </xdr:blipFill>
      <xdr:spPr>
        <a:xfrm>
          <a:off x="8150400" y="228027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127</xdr:row>
      <xdr:rowOff>56520</xdr:rowOff>
    </xdr:from>
    <xdr:to>
      <xdr:col>5</xdr:col>
      <xdr:colOff>56160</xdr:colOff>
      <xdr:row>128</xdr:row>
      <xdr:rowOff>151200</xdr:rowOff>
    </xdr:to>
    <xdr:pic>
      <xdr:nvPicPr>
        <xdr:cNvPr id="56" name="Picture 75" descr="Voir la fiche">
          <a:hlinkClick r:id="rId111"/>
        </xdr:cNvPr>
        <xdr:cNvPicPr/>
      </xdr:nvPicPr>
      <xdr:blipFill>
        <a:blip r:embed="rId112"/>
        <a:stretch/>
      </xdr:blipFill>
      <xdr:spPr>
        <a:xfrm>
          <a:off x="8150400" y="2316492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129</xdr:row>
      <xdr:rowOff>56520</xdr:rowOff>
    </xdr:from>
    <xdr:to>
      <xdr:col>5</xdr:col>
      <xdr:colOff>56160</xdr:colOff>
      <xdr:row>130</xdr:row>
      <xdr:rowOff>141480</xdr:rowOff>
    </xdr:to>
    <xdr:pic>
      <xdr:nvPicPr>
        <xdr:cNvPr id="57" name="Picture 76" descr="Voir la fiche">
          <a:hlinkClick r:id="rId113"/>
        </xdr:cNvPr>
        <xdr:cNvPicPr/>
      </xdr:nvPicPr>
      <xdr:blipFill>
        <a:blip r:embed="rId114"/>
        <a:stretch/>
      </xdr:blipFill>
      <xdr:spPr>
        <a:xfrm>
          <a:off x="8150400" y="2352672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130</xdr:row>
      <xdr:rowOff>237600</xdr:rowOff>
    </xdr:from>
    <xdr:to>
      <xdr:col>5</xdr:col>
      <xdr:colOff>56160</xdr:colOff>
      <xdr:row>132</xdr:row>
      <xdr:rowOff>16920</xdr:rowOff>
    </xdr:to>
    <xdr:pic>
      <xdr:nvPicPr>
        <xdr:cNvPr id="58" name="Picture 77" descr="Voir la fiche">
          <a:hlinkClick r:id="rId115"/>
        </xdr:cNvPr>
        <xdr:cNvPicPr/>
      </xdr:nvPicPr>
      <xdr:blipFill>
        <a:blip r:embed="rId116"/>
        <a:stretch/>
      </xdr:blipFill>
      <xdr:spPr>
        <a:xfrm>
          <a:off x="8150400" y="2388888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132</xdr:row>
      <xdr:rowOff>113040</xdr:rowOff>
    </xdr:from>
    <xdr:to>
      <xdr:col>5</xdr:col>
      <xdr:colOff>56160</xdr:colOff>
      <xdr:row>134</xdr:row>
      <xdr:rowOff>26640</xdr:rowOff>
    </xdr:to>
    <xdr:pic>
      <xdr:nvPicPr>
        <xdr:cNvPr id="59" name="Picture 78" descr="Voir la fiche">
          <a:hlinkClick r:id="rId117"/>
        </xdr:cNvPr>
        <xdr:cNvPicPr/>
      </xdr:nvPicPr>
      <xdr:blipFill>
        <a:blip r:embed="rId118"/>
        <a:stretch/>
      </xdr:blipFill>
      <xdr:spPr>
        <a:xfrm>
          <a:off x="8150400" y="2425068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135</xdr:row>
      <xdr:rowOff>113040</xdr:rowOff>
    </xdr:from>
    <xdr:to>
      <xdr:col>5</xdr:col>
      <xdr:colOff>56160</xdr:colOff>
      <xdr:row>137</xdr:row>
      <xdr:rowOff>17280</xdr:rowOff>
    </xdr:to>
    <xdr:pic>
      <xdr:nvPicPr>
        <xdr:cNvPr id="60" name="Picture 79" descr="Voir la fiche">
          <a:hlinkClick r:id="rId119"/>
        </xdr:cNvPr>
        <xdr:cNvPicPr/>
      </xdr:nvPicPr>
      <xdr:blipFill>
        <a:blip r:embed="rId120"/>
        <a:stretch/>
      </xdr:blipFill>
      <xdr:spPr>
        <a:xfrm>
          <a:off x="8150400" y="247935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137</xdr:row>
      <xdr:rowOff>113040</xdr:rowOff>
    </xdr:from>
    <xdr:to>
      <xdr:col>5</xdr:col>
      <xdr:colOff>56160</xdr:colOff>
      <xdr:row>139</xdr:row>
      <xdr:rowOff>26280</xdr:rowOff>
    </xdr:to>
    <xdr:pic>
      <xdr:nvPicPr>
        <xdr:cNvPr id="61" name="Picture 80" descr="Voir la fiche">
          <a:hlinkClick r:id="rId121"/>
        </xdr:cNvPr>
        <xdr:cNvPicPr/>
      </xdr:nvPicPr>
      <xdr:blipFill>
        <a:blip r:embed="rId122"/>
        <a:stretch/>
      </xdr:blipFill>
      <xdr:spPr>
        <a:xfrm>
          <a:off x="8150400" y="2515536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140</xdr:row>
      <xdr:rowOff>113040</xdr:rowOff>
    </xdr:from>
    <xdr:to>
      <xdr:col>5</xdr:col>
      <xdr:colOff>56160</xdr:colOff>
      <xdr:row>142</xdr:row>
      <xdr:rowOff>16920</xdr:rowOff>
    </xdr:to>
    <xdr:pic>
      <xdr:nvPicPr>
        <xdr:cNvPr id="62" name="Picture 81" descr="Voir la fiche">
          <a:hlinkClick r:id="rId123"/>
        </xdr:cNvPr>
        <xdr:cNvPicPr/>
      </xdr:nvPicPr>
      <xdr:blipFill>
        <a:blip r:embed="rId124"/>
        <a:stretch/>
      </xdr:blipFill>
      <xdr:spPr>
        <a:xfrm>
          <a:off x="8150400" y="2569860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144</xdr:row>
      <xdr:rowOff>113040</xdr:rowOff>
    </xdr:from>
    <xdr:to>
      <xdr:col>5</xdr:col>
      <xdr:colOff>56160</xdr:colOff>
      <xdr:row>146</xdr:row>
      <xdr:rowOff>16920</xdr:rowOff>
    </xdr:to>
    <xdr:pic>
      <xdr:nvPicPr>
        <xdr:cNvPr id="63" name="Picture 82" descr="Voir la fiche">
          <a:hlinkClick r:id="rId125"/>
        </xdr:cNvPr>
        <xdr:cNvPicPr/>
      </xdr:nvPicPr>
      <xdr:blipFill>
        <a:blip r:embed="rId126"/>
        <a:stretch/>
      </xdr:blipFill>
      <xdr:spPr>
        <a:xfrm>
          <a:off x="8150400" y="264222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113040</xdr:rowOff>
    </xdr:from>
    <xdr:to>
      <xdr:col>5</xdr:col>
      <xdr:colOff>56160</xdr:colOff>
      <xdr:row>148</xdr:row>
      <xdr:rowOff>17280</xdr:rowOff>
    </xdr:to>
    <xdr:pic>
      <xdr:nvPicPr>
        <xdr:cNvPr id="64" name="Picture 83" descr="Voir la fiche">
          <a:hlinkClick r:id="rId127"/>
        </xdr:cNvPr>
        <xdr:cNvPicPr/>
      </xdr:nvPicPr>
      <xdr:blipFill>
        <a:blip r:embed="rId128"/>
        <a:stretch/>
      </xdr:blipFill>
      <xdr:spPr>
        <a:xfrm>
          <a:off x="8150400" y="267843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148</xdr:row>
      <xdr:rowOff>113040</xdr:rowOff>
    </xdr:from>
    <xdr:to>
      <xdr:col>5</xdr:col>
      <xdr:colOff>56160</xdr:colOff>
      <xdr:row>150</xdr:row>
      <xdr:rowOff>16920</xdr:rowOff>
    </xdr:to>
    <xdr:pic>
      <xdr:nvPicPr>
        <xdr:cNvPr id="65" name="Picture 84" descr="Voir la fiche">
          <a:hlinkClick r:id="rId129"/>
        </xdr:cNvPr>
        <xdr:cNvPicPr/>
      </xdr:nvPicPr>
      <xdr:blipFill>
        <a:blip r:embed="rId130"/>
        <a:stretch/>
      </xdr:blipFill>
      <xdr:spPr>
        <a:xfrm>
          <a:off x="8150400" y="2714616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150</xdr:row>
      <xdr:rowOff>113040</xdr:rowOff>
    </xdr:from>
    <xdr:to>
      <xdr:col>5</xdr:col>
      <xdr:colOff>56160</xdr:colOff>
      <xdr:row>152</xdr:row>
      <xdr:rowOff>16920</xdr:rowOff>
    </xdr:to>
    <xdr:pic>
      <xdr:nvPicPr>
        <xdr:cNvPr id="66" name="Picture 85" descr="Voir la fiche">
          <a:hlinkClick r:id="rId131"/>
        </xdr:cNvPr>
        <xdr:cNvPicPr/>
      </xdr:nvPicPr>
      <xdr:blipFill>
        <a:blip r:embed="rId132"/>
        <a:stretch/>
      </xdr:blipFill>
      <xdr:spPr>
        <a:xfrm>
          <a:off x="8150400" y="2750832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152</xdr:row>
      <xdr:rowOff>113040</xdr:rowOff>
    </xdr:from>
    <xdr:to>
      <xdr:col>5</xdr:col>
      <xdr:colOff>56160</xdr:colOff>
      <xdr:row>154</xdr:row>
      <xdr:rowOff>16920</xdr:rowOff>
    </xdr:to>
    <xdr:pic>
      <xdr:nvPicPr>
        <xdr:cNvPr id="67" name="Picture 86" descr="Voir la fiche">
          <a:hlinkClick r:id="rId133"/>
        </xdr:cNvPr>
        <xdr:cNvPicPr/>
      </xdr:nvPicPr>
      <xdr:blipFill>
        <a:blip r:embed="rId134"/>
        <a:stretch/>
      </xdr:blipFill>
      <xdr:spPr>
        <a:xfrm>
          <a:off x="8150400" y="2787012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154</xdr:row>
      <xdr:rowOff>113040</xdr:rowOff>
    </xdr:from>
    <xdr:to>
      <xdr:col>5</xdr:col>
      <xdr:colOff>56160</xdr:colOff>
      <xdr:row>156</xdr:row>
      <xdr:rowOff>16920</xdr:rowOff>
    </xdr:to>
    <xdr:pic>
      <xdr:nvPicPr>
        <xdr:cNvPr id="68" name="Picture 87" descr="Voir la fiche">
          <a:hlinkClick r:id="rId135"/>
        </xdr:cNvPr>
        <xdr:cNvPicPr/>
      </xdr:nvPicPr>
      <xdr:blipFill>
        <a:blip r:embed="rId136"/>
        <a:stretch/>
      </xdr:blipFill>
      <xdr:spPr>
        <a:xfrm>
          <a:off x="8150400" y="2823228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156</xdr:row>
      <xdr:rowOff>113040</xdr:rowOff>
    </xdr:from>
    <xdr:to>
      <xdr:col>5</xdr:col>
      <xdr:colOff>56160</xdr:colOff>
      <xdr:row>158</xdr:row>
      <xdr:rowOff>17280</xdr:rowOff>
    </xdr:to>
    <xdr:pic>
      <xdr:nvPicPr>
        <xdr:cNvPr id="69" name="Picture 88" descr="Voir la fiche">
          <a:hlinkClick r:id="rId137"/>
        </xdr:cNvPr>
        <xdr:cNvPicPr/>
      </xdr:nvPicPr>
      <xdr:blipFill>
        <a:blip r:embed="rId138"/>
        <a:stretch/>
      </xdr:blipFill>
      <xdr:spPr>
        <a:xfrm>
          <a:off x="8150400" y="285940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158</xdr:row>
      <xdr:rowOff>113040</xdr:rowOff>
    </xdr:from>
    <xdr:to>
      <xdr:col>5</xdr:col>
      <xdr:colOff>56160</xdr:colOff>
      <xdr:row>159</xdr:row>
      <xdr:rowOff>198000</xdr:rowOff>
    </xdr:to>
    <xdr:pic>
      <xdr:nvPicPr>
        <xdr:cNvPr id="70" name="Picture 89" descr="Voir la fiche">
          <a:hlinkClick r:id="rId139"/>
        </xdr:cNvPr>
        <xdr:cNvPicPr/>
      </xdr:nvPicPr>
      <xdr:blipFill>
        <a:blip r:embed="rId140"/>
        <a:stretch/>
      </xdr:blipFill>
      <xdr:spPr>
        <a:xfrm>
          <a:off x="8150400" y="289558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159</xdr:row>
      <xdr:rowOff>294120</xdr:rowOff>
    </xdr:from>
    <xdr:to>
      <xdr:col>5</xdr:col>
      <xdr:colOff>56160</xdr:colOff>
      <xdr:row>161</xdr:row>
      <xdr:rowOff>73440</xdr:rowOff>
    </xdr:to>
    <xdr:pic>
      <xdr:nvPicPr>
        <xdr:cNvPr id="71" name="Picture 90" descr="Voir la fiche">
          <a:hlinkClick r:id="rId141"/>
        </xdr:cNvPr>
        <xdr:cNvPicPr/>
      </xdr:nvPicPr>
      <xdr:blipFill>
        <a:blip r:embed="rId142"/>
        <a:stretch/>
      </xdr:blipFill>
      <xdr:spPr>
        <a:xfrm>
          <a:off x="8150400" y="2931804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163</xdr:row>
      <xdr:rowOff>101520</xdr:rowOff>
    </xdr:from>
    <xdr:to>
      <xdr:col>5</xdr:col>
      <xdr:colOff>56160</xdr:colOff>
      <xdr:row>165</xdr:row>
      <xdr:rowOff>5760</xdr:rowOff>
    </xdr:to>
    <xdr:pic>
      <xdr:nvPicPr>
        <xdr:cNvPr id="72" name="Picture 91" descr="Voir la fiche">
          <a:hlinkClick r:id="rId143"/>
        </xdr:cNvPr>
        <xdr:cNvPicPr/>
      </xdr:nvPicPr>
      <xdr:blipFill>
        <a:blip r:embed="rId144"/>
        <a:stretch/>
      </xdr:blipFill>
      <xdr:spPr>
        <a:xfrm>
          <a:off x="8150400" y="3022272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166</xdr:row>
      <xdr:rowOff>101520</xdr:rowOff>
    </xdr:from>
    <xdr:to>
      <xdr:col>5</xdr:col>
      <xdr:colOff>56160</xdr:colOff>
      <xdr:row>168</xdr:row>
      <xdr:rowOff>14760</xdr:rowOff>
    </xdr:to>
    <xdr:pic>
      <xdr:nvPicPr>
        <xdr:cNvPr id="73" name="Picture 92" descr="Voir la fiche">
          <a:hlinkClick r:id="rId145"/>
        </xdr:cNvPr>
        <xdr:cNvPicPr/>
      </xdr:nvPicPr>
      <xdr:blipFill>
        <a:blip r:embed="rId146"/>
        <a:stretch/>
      </xdr:blipFill>
      <xdr:spPr>
        <a:xfrm>
          <a:off x="8150400" y="3076560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169</xdr:row>
      <xdr:rowOff>101880</xdr:rowOff>
    </xdr:from>
    <xdr:to>
      <xdr:col>5</xdr:col>
      <xdr:colOff>56160</xdr:colOff>
      <xdr:row>170</xdr:row>
      <xdr:rowOff>61920</xdr:rowOff>
    </xdr:to>
    <xdr:pic>
      <xdr:nvPicPr>
        <xdr:cNvPr id="74" name="Picture 93" descr="Voir la fiche">
          <a:hlinkClick r:id="rId147"/>
        </xdr:cNvPr>
        <xdr:cNvPicPr/>
      </xdr:nvPicPr>
      <xdr:blipFill>
        <a:blip r:embed="rId148"/>
        <a:stretch/>
      </xdr:blipFill>
      <xdr:spPr>
        <a:xfrm>
          <a:off x="8150400" y="3130884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170</xdr:row>
      <xdr:rowOff>158040</xdr:rowOff>
    </xdr:from>
    <xdr:to>
      <xdr:col>5</xdr:col>
      <xdr:colOff>56160</xdr:colOff>
      <xdr:row>172</xdr:row>
      <xdr:rowOff>62280</xdr:rowOff>
    </xdr:to>
    <xdr:pic>
      <xdr:nvPicPr>
        <xdr:cNvPr id="75" name="Picture 94" descr="Voir la fiche">
          <a:hlinkClick r:id="rId149"/>
        </xdr:cNvPr>
        <xdr:cNvPicPr/>
      </xdr:nvPicPr>
      <xdr:blipFill>
        <a:blip r:embed="rId150"/>
        <a:stretch/>
      </xdr:blipFill>
      <xdr:spPr>
        <a:xfrm>
          <a:off x="8150400" y="316706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172</xdr:row>
      <xdr:rowOff>158040</xdr:rowOff>
    </xdr:from>
    <xdr:to>
      <xdr:col>5</xdr:col>
      <xdr:colOff>56160</xdr:colOff>
      <xdr:row>174</xdr:row>
      <xdr:rowOff>61920</xdr:rowOff>
    </xdr:to>
    <xdr:pic>
      <xdr:nvPicPr>
        <xdr:cNvPr id="76" name="Picture 95" descr="Voir la fiche">
          <a:hlinkClick r:id="rId151"/>
        </xdr:cNvPr>
        <xdr:cNvPicPr/>
      </xdr:nvPicPr>
      <xdr:blipFill>
        <a:blip r:embed="rId152"/>
        <a:stretch/>
      </xdr:blipFill>
      <xdr:spPr>
        <a:xfrm>
          <a:off x="8150400" y="320324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175</xdr:row>
      <xdr:rowOff>158400</xdr:rowOff>
    </xdr:from>
    <xdr:to>
      <xdr:col>5</xdr:col>
      <xdr:colOff>56160</xdr:colOff>
      <xdr:row>177</xdr:row>
      <xdr:rowOff>61920</xdr:rowOff>
    </xdr:to>
    <xdr:pic>
      <xdr:nvPicPr>
        <xdr:cNvPr id="77" name="Picture 96" descr="Voir la fiche">
          <a:hlinkClick r:id="rId153"/>
        </xdr:cNvPr>
        <xdr:cNvPicPr/>
      </xdr:nvPicPr>
      <xdr:blipFill>
        <a:blip r:embed="rId154"/>
        <a:stretch/>
      </xdr:blipFill>
      <xdr:spPr>
        <a:xfrm>
          <a:off x="8150400" y="3257568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177</xdr:row>
      <xdr:rowOff>158040</xdr:rowOff>
    </xdr:from>
    <xdr:to>
      <xdr:col>5</xdr:col>
      <xdr:colOff>56160</xdr:colOff>
      <xdr:row>179</xdr:row>
      <xdr:rowOff>62280</xdr:rowOff>
    </xdr:to>
    <xdr:pic>
      <xdr:nvPicPr>
        <xdr:cNvPr id="78" name="Picture 97" descr="Voir la fiche">
          <a:hlinkClick r:id="rId155"/>
        </xdr:cNvPr>
        <xdr:cNvPicPr/>
      </xdr:nvPicPr>
      <xdr:blipFill>
        <a:blip r:embed="rId156"/>
        <a:stretch/>
      </xdr:blipFill>
      <xdr:spPr>
        <a:xfrm>
          <a:off x="8150400" y="329374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179</xdr:row>
      <xdr:rowOff>158040</xdr:rowOff>
    </xdr:from>
    <xdr:to>
      <xdr:col>5</xdr:col>
      <xdr:colOff>56160</xdr:colOff>
      <xdr:row>181</xdr:row>
      <xdr:rowOff>61920</xdr:rowOff>
    </xdr:to>
    <xdr:pic>
      <xdr:nvPicPr>
        <xdr:cNvPr id="79" name="Picture 98" descr="Voir la fiche">
          <a:hlinkClick r:id="rId157"/>
        </xdr:cNvPr>
        <xdr:cNvPicPr/>
      </xdr:nvPicPr>
      <xdr:blipFill>
        <a:blip r:embed="rId158"/>
        <a:stretch/>
      </xdr:blipFill>
      <xdr:spPr>
        <a:xfrm>
          <a:off x="8150400" y="332992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181</xdr:row>
      <xdr:rowOff>158040</xdr:rowOff>
    </xdr:from>
    <xdr:to>
      <xdr:col>5</xdr:col>
      <xdr:colOff>56160</xdr:colOff>
      <xdr:row>183</xdr:row>
      <xdr:rowOff>61920</xdr:rowOff>
    </xdr:to>
    <xdr:pic>
      <xdr:nvPicPr>
        <xdr:cNvPr id="80" name="Picture 99" descr="Voir la fiche">
          <a:hlinkClick r:id="rId159"/>
        </xdr:cNvPr>
        <xdr:cNvPicPr/>
      </xdr:nvPicPr>
      <xdr:blipFill>
        <a:blip r:embed="rId160"/>
        <a:stretch/>
      </xdr:blipFill>
      <xdr:spPr>
        <a:xfrm>
          <a:off x="8150400" y="3366144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185</xdr:row>
      <xdr:rowOff>158400</xdr:rowOff>
    </xdr:from>
    <xdr:to>
      <xdr:col>5</xdr:col>
      <xdr:colOff>56160</xdr:colOff>
      <xdr:row>187</xdr:row>
      <xdr:rowOff>61920</xdr:rowOff>
    </xdr:to>
    <xdr:pic>
      <xdr:nvPicPr>
        <xdr:cNvPr id="81" name="Picture 100" descr="Voir la fiche">
          <a:hlinkClick r:id="rId161"/>
        </xdr:cNvPr>
        <xdr:cNvPicPr/>
      </xdr:nvPicPr>
      <xdr:blipFill>
        <a:blip r:embed="rId162"/>
        <a:stretch/>
      </xdr:blipFill>
      <xdr:spPr>
        <a:xfrm>
          <a:off x="8150400" y="3438540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158040</xdr:rowOff>
    </xdr:from>
    <xdr:to>
      <xdr:col>5</xdr:col>
      <xdr:colOff>56160</xdr:colOff>
      <xdr:row>189</xdr:row>
      <xdr:rowOff>62280</xdr:rowOff>
    </xdr:to>
    <xdr:pic>
      <xdr:nvPicPr>
        <xdr:cNvPr id="82" name="Picture 101" descr="Voir la fiche">
          <a:hlinkClick r:id="rId163"/>
        </xdr:cNvPr>
        <xdr:cNvPicPr/>
      </xdr:nvPicPr>
      <xdr:blipFill>
        <a:blip r:embed="rId164"/>
        <a:stretch/>
      </xdr:blipFill>
      <xdr:spPr>
        <a:xfrm>
          <a:off x="8150400" y="347472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189</xdr:row>
      <xdr:rowOff>158040</xdr:rowOff>
    </xdr:from>
    <xdr:to>
      <xdr:col>5</xdr:col>
      <xdr:colOff>56160</xdr:colOff>
      <xdr:row>191</xdr:row>
      <xdr:rowOff>71280</xdr:rowOff>
    </xdr:to>
    <xdr:pic>
      <xdr:nvPicPr>
        <xdr:cNvPr id="83" name="Picture 102" descr="Voir la fiche">
          <a:hlinkClick r:id="rId165"/>
        </xdr:cNvPr>
        <xdr:cNvPicPr/>
      </xdr:nvPicPr>
      <xdr:blipFill>
        <a:blip r:embed="rId166"/>
        <a:stretch/>
      </xdr:blipFill>
      <xdr:spPr>
        <a:xfrm>
          <a:off x="8150400" y="3510900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192</xdr:row>
      <xdr:rowOff>158400</xdr:rowOff>
    </xdr:from>
    <xdr:to>
      <xdr:col>5</xdr:col>
      <xdr:colOff>56160</xdr:colOff>
      <xdr:row>194</xdr:row>
      <xdr:rowOff>71640</xdr:rowOff>
    </xdr:to>
    <xdr:pic>
      <xdr:nvPicPr>
        <xdr:cNvPr id="84" name="Picture 103" descr="Voir la fiche">
          <a:hlinkClick r:id="rId167"/>
        </xdr:cNvPr>
        <xdr:cNvPicPr/>
      </xdr:nvPicPr>
      <xdr:blipFill>
        <a:blip r:embed="rId168"/>
        <a:stretch/>
      </xdr:blipFill>
      <xdr:spPr>
        <a:xfrm>
          <a:off x="8150400" y="3565224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194</xdr:row>
      <xdr:rowOff>158040</xdr:rowOff>
    </xdr:from>
    <xdr:to>
      <xdr:col>5</xdr:col>
      <xdr:colOff>56160</xdr:colOff>
      <xdr:row>196</xdr:row>
      <xdr:rowOff>62280</xdr:rowOff>
    </xdr:to>
    <xdr:pic>
      <xdr:nvPicPr>
        <xdr:cNvPr id="85" name="Picture 104" descr="Voir la fiche">
          <a:hlinkClick r:id="rId169"/>
        </xdr:cNvPr>
        <xdr:cNvPicPr/>
      </xdr:nvPicPr>
      <xdr:blipFill>
        <a:blip r:embed="rId170"/>
        <a:stretch/>
      </xdr:blipFill>
      <xdr:spPr>
        <a:xfrm>
          <a:off x="8150400" y="360140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196</xdr:row>
      <xdr:rowOff>158040</xdr:rowOff>
    </xdr:from>
    <xdr:to>
      <xdr:col>5</xdr:col>
      <xdr:colOff>56160</xdr:colOff>
      <xdr:row>198</xdr:row>
      <xdr:rowOff>61920</xdr:rowOff>
    </xdr:to>
    <xdr:pic>
      <xdr:nvPicPr>
        <xdr:cNvPr id="86" name="Picture 105" descr="Voir la fiche">
          <a:hlinkClick r:id="rId171"/>
        </xdr:cNvPr>
        <xdr:cNvPicPr/>
      </xdr:nvPicPr>
      <xdr:blipFill>
        <a:blip r:embed="rId172"/>
        <a:stretch/>
      </xdr:blipFill>
      <xdr:spPr>
        <a:xfrm>
          <a:off x="8150400" y="363758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198</xdr:row>
      <xdr:rowOff>158040</xdr:rowOff>
    </xdr:from>
    <xdr:to>
      <xdr:col>5</xdr:col>
      <xdr:colOff>56160</xdr:colOff>
      <xdr:row>200</xdr:row>
      <xdr:rowOff>62280</xdr:rowOff>
    </xdr:to>
    <xdr:pic>
      <xdr:nvPicPr>
        <xdr:cNvPr id="87" name="Picture 106" descr="Voir la fiche">
          <a:hlinkClick r:id="rId173"/>
        </xdr:cNvPr>
        <xdr:cNvPicPr/>
      </xdr:nvPicPr>
      <xdr:blipFill>
        <a:blip r:embed="rId174"/>
        <a:stretch/>
      </xdr:blipFill>
      <xdr:spPr>
        <a:xfrm>
          <a:off x="8150400" y="367380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158040</xdr:rowOff>
    </xdr:from>
    <xdr:to>
      <xdr:col>5</xdr:col>
      <xdr:colOff>56160</xdr:colOff>
      <xdr:row>203</xdr:row>
      <xdr:rowOff>62280</xdr:rowOff>
    </xdr:to>
    <xdr:pic>
      <xdr:nvPicPr>
        <xdr:cNvPr id="88" name="Picture 107" descr="Voir la fiche">
          <a:hlinkClick r:id="rId175"/>
        </xdr:cNvPr>
        <xdr:cNvPicPr/>
      </xdr:nvPicPr>
      <xdr:blipFill>
        <a:blip r:embed="rId176"/>
        <a:stretch/>
      </xdr:blipFill>
      <xdr:spPr>
        <a:xfrm>
          <a:off x="8150400" y="372808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203</xdr:row>
      <xdr:rowOff>158040</xdr:rowOff>
    </xdr:from>
    <xdr:to>
      <xdr:col>5</xdr:col>
      <xdr:colOff>56160</xdr:colOff>
      <xdr:row>205</xdr:row>
      <xdr:rowOff>61920</xdr:rowOff>
    </xdr:to>
    <xdr:pic>
      <xdr:nvPicPr>
        <xdr:cNvPr id="89" name="Picture 108" descr="Voir la fiche">
          <a:hlinkClick r:id="rId177"/>
        </xdr:cNvPr>
        <xdr:cNvPicPr/>
      </xdr:nvPicPr>
      <xdr:blipFill>
        <a:blip r:embed="rId178"/>
        <a:stretch/>
      </xdr:blipFill>
      <xdr:spPr>
        <a:xfrm>
          <a:off x="8150400" y="3764268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158040</xdr:rowOff>
    </xdr:from>
    <xdr:to>
      <xdr:col>5</xdr:col>
      <xdr:colOff>56160</xdr:colOff>
      <xdr:row>209</xdr:row>
      <xdr:rowOff>62280</xdr:rowOff>
    </xdr:to>
    <xdr:pic>
      <xdr:nvPicPr>
        <xdr:cNvPr id="90" name="Picture 109" descr="Voir la fiche">
          <a:hlinkClick r:id="rId179"/>
        </xdr:cNvPr>
        <xdr:cNvPicPr/>
      </xdr:nvPicPr>
      <xdr:blipFill>
        <a:blip r:embed="rId180"/>
        <a:stretch/>
      </xdr:blipFill>
      <xdr:spPr>
        <a:xfrm>
          <a:off x="8150400" y="383666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158400</xdr:rowOff>
    </xdr:from>
    <xdr:to>
      <xdr:col>5</xdr:col>
      <xdr:colOff>56160</xdr:colOff>
      <xdr:row>211</xdr:row>
      <xdr:rowOff>61920</xdr:rowOff>
    </xdr:to>
    <xdr:pic>
      <xdr:nvPicPr>
        <xdr:cNvPr id="91" name="Picture 110" descr="Voir la fiche">
          <a:hlinkClick r:id="rId181"/>
        </xdr:cNvPr>
        <xdr:cNvPicPr/>
      </xdr:nvPicPr>
      <xdr:blipFill>
        <a:blip r:embed="rId182"/>
        <a:stretch/>
      </xdr:blipFill>
      <xdr:spPr>
        <a:xfrm>
          <a:off x="8150400" y="3872880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211</xdr:row>
      <xdr:rowOff>158040</xdr:rowOff>
    </xdr:from>
    <xdr:to>
      <xdr:col>5</xdr:col>
      <xdr:colOff>56160</xdr:colOff>
      <xdr:row>213</xdr:row>
      <xdr:rowOff>62280</xdr:rowOff>
    </xdr:to>
    <xdr:pic>
      <xdr:nvPicPr>
        <xdr:cNvPr id="92" name="Picture 111" descr="Voir la fiche">
          <a:hlinkClick r:id="rId183"/>
        </xdr:cNvPr>
        <xdr:cNvPicPr/>
      </xdr:nvPicPr>
      <xdr:blipFill>
        <a:blip r:embed="rId184"/>
        <a:stretch/>
      </xdr:blipFill>
      <xdr:spPr>
        <a:xfrm>
          <a:off x="8150400" y="390906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213</xdr:row>
      <xdr:rowOff>158040</xdr:rowOff>
    </xdr:from>
    <xdr:to>
      <xdr:col>5</xdr:col>
      <xdr:colOff>56160</xdr:colOff>
      <xdr:row>215</xdr:row>
      <xdr:rowOff>71280</xdr:rowOff>
    </xdr:to>
    <xdr:pic>
      <xdr:nvPicPr>
        <xdr:cNvPr id="93" name="Picture 112" descr="Voir la fiche">
          <a:hlinkClick r:id="rId185"/>
        </xdr:cNvPr>
        <xdr:cNvPicPr/>
      </xdr:nvPicPr>
      <xdr:blipFill>
        <a:blip r:embed="rId186"/>
        <a:stretch/>
      </xdr:blipFill>
      <xdr:spPr>
        <a:xfrm>
          <a:off x="8150400" y="39452400"/>
          <a:ext cx="798840" cy="27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216</xdr:row>
      <xdr:rowOff>158400</xdr:rowOff>
    </xdr:from>
    <xdr:to>
      <xdr:col>5</xdr:col>
      <xdr:colOff>56160</xdr:colOff>
      <xdr:row>218</xdr:row>
      <xdr:rowOff>61920</xdr:rowOff>
    </xdr:to>
    <xdr:pic>
      <xdr:nvPicPr>
        <xdr:cNvPr id="94" name="Picture 113" descr="Voir la fiche">
          <a:hlinkClick r:id="rId187"/>
        </xdr:cNvPr>
        <xdr:cNvPicPr/>
      </xdr:nvPicPr>
      <xdr:blipFill>
        <a:blip r:embed="rId188"/>
        <a:stretch/>
      </xdr:blipFill>
      <xdr:spPr>
        <a:xfrm>
          <a:off x="8150400" y="3999564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218</xdr:row>
      <xdr:rowOff>158040</xdr:rowOff>
    </xdr:from>
    <xdr:to>
      <xdr:col>5</xdr:col>
      <xdr:colOff>56160</xdr:colOff>
      <xdr:row>219</xdr:row>
      <xdr:rowOff>243360</xdr:rowOff>
    </xdr:to>
    <xdr:pic>
      <xdr:nvPicPr>
        <xdr:cNvPr id="95" name="Picture 114" descr="Voir la fiche">
          <a:hlinkClick r:id="rId189"/>
        </xdr:cNvPr>
        <xdr:cNvPicPr/>
      </xdr:nvPicPr>
      <xdr:blipFill>
        <a:blip r:embed="rId190"/>
        <a:stretch/>
      </xdr:blipFill>
      <xdr:spPr>
        <a:xfrm>
          <a:off x="8150400" y="403574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220</xdr:row>
      <xdr:rowOff>33480</xdr:rowOff>
    </xdr:from>
    <xdr:to>
      <xdr:col>5</xdr:col>
      <xdr:colOff>56160</xdr:colOff>
      <xdr:row>221</xdr:row>
      <xdr:rowOff>118440</xdr:rowOff>
    </xdr:to>
    <xdr:pic>
      <xdr:nvPicPr>
        <xdr:cNvPr id="96" name="Picture 115" descr="Voir la fiche">
          <a:hlinkClick r:id="rId191"/>
        </xdr:cNvPr>
        <xdr:cNvPicPr/>
      </xdr:nvPicPr>
      <xdr:blipFill>
        <a:blip r:embed="rId192"/>
        <a:stretch/>
      </xdr:blipFill>
      <xdr:spPr>
        <a:xfrm>
          <a:off x="8150400" y="4071924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222</xdr:row>
      <xdr:rowOff>33840</xdr:rowOff>
    </xdr:from>
    <xdr:to>
      <xdr:col>5</xdr:col>
      <xdr:colOff>56160</xdr:colOff>
      <xdr:row>223</xdr:row>
      <xdr:rowOff>118800</xdr:rowOff>
    </xdr:to>
    <xdr:pic>
      <xdr:nvPicPr>
        <xdr:cNvPr id="97" name="Picture 116" descr="Voir la fiche">
          <a:hlinkClick r:id="rId193"/>
        </xdr:cNvPr>
        <xdr:cNvPicPr/>
      </xdr:nvPicPr>
      <xdr:blipFill>
        <a:blip r:embed="rId194"/>
        <a:stretch/>
      </xdr:blipFill>
      <xdr:spPr>
        <a:xfrm>
          <a:off x="8150400" y="410814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224</xdr:row>
      <xdr:rowOff>33480</xdr:rowOff>
    </xdr:from>
    <xdr:to>
      <xdr:col>5</xdr:col>
      <xdr:colOff>56160</xdr:colOff>
      <xdr:row>225</xdr:row>
      <xdr:rowOff>118800</xdr:rowOff>
    </xdr:to>
    <xdr:pic>
      <xdr:nvPicPr>
        <xdr:cNvPr id="98" name="Picture 117" descr="Voir la fiche">
          <a:hlinkClick r:id="rId195"/>
        </xdr:cNvPr>
        <xdr:cNvPicPr/>
      </xdr:nvPicPr>
      <xdr:blipFill>
        <a:blip r:embed="rId196"/>
        <a:stretch/>
      </xdr:blipFill>
      <xdr:spPr>
        <a:xfrm>
          <a:off x="8150400" y="41443200"/>
          <a:ext cx="798840" cy="26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229</xdr:row>
      <xdr:rowOff>33840</xdr:rowOff>
    </xdr:from>
    <xdr:to>
      <xdr:col>5</xdr:col>
      <xdr:colOff>56160</xdr:colOff>
      <xdr:row>230</xdr:row>
      <xdr:rowOff>118440</xdr:rowOff>
    </xdr:to>
    <xdr:pic>
      <xdr:nvPicPr>
        <xdr:cNvPr id="99" name="Picture 118" descr="Voir la fiche">
          <a:hlinkClick r:id="rId197"/>
        </xdr:cNvPr>
        <xdr:cNvPicPr/>
      </xdr:nvPicPr>
      <xdr:blipFill>
        <a:blip r:embed="rId198"/>
        <a:stretch/>
      </xdr:blipFill>
      <xdr:spPr>
        <a:xfrm>
          <a:off x="8150400" y="42348240"/>
          <a:ext cx="798840" cy="265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RETOUR%20PRECOMPTES%20MDA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31">
          <cell r="D31">
            <v>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hyperlink" Target="mailto:a.boudaud@missionlocale-nantes.org" TargetMode="External"/><Relationship Id="rId2" Type="http://schemas.openxmlformats.org/officeDocument/2006/relationships/hyperlink" Target="mailto:a.forestier@neoditech.com" TargetMode="External"/><Relationship Id="rId3" Type="http://schemas.openxmlformats.org/officeDocument/2006/relationships/hyperlink" Target="mailto:ac.taudiere@bien-et-bio.com" TargetMode="External"/><Relationship Id="rId4" Type="http://schemas.openxmlformats.org/officeDocument/2006/relationships/hyperlink" Target="mailto:acadoret@kelcom.fr" TargetMode="External"/><Relationship Id="rId5" Type="http://schemas.openxmlformats.org/officeDocument/2006/relationships/hyperlink" Target="mailto:alain.fusiller@axone-rh.fr" TargetMode="External"/><Relationship Id="rId6" Type="http://schemas.openxmlformats.org/officeDocument/2006/relationships/hyperlink" Target="mailto:anne.phelippeau@orange.fr;" TargetMode="External"/><Relationship Id="rId7" Type="http://schemas.openxmlformats.org/officeDocument/2006/relationships/hyperlink" Target="mailto:anne.villate@sciencescom.org" TargetMode="External"/><Relationship Id="rId8" Type="http://schemas.openxmlformats.org/officeDocument/2006/relationships/hyperlink" Target="mailto:annick.bourgetdugas@gmail.com" TargetMode="External"/><Relationship Id="rId9" Type="http://schemas.openxmlformats.org/officeDocument/2006/relationships/hyperlink" Target="mailto:antoine.scarabin@fairdelance.com" TargetMode="External"/><Relationship Id="rId10" Type="http://schemas.openxmlformats.org/officeDocument/2006/relationships/hyperlink" Target="mailto:antoines@portail-trains.fr" TargetMode="External"/><Relationship Id="rId11" Type="http://schemas.openxmlformats.org/officeDocument/2006/relationships/hyperlink" Target="mailto:apo.vauthier@gmail.com" TargetMode="External"/><Relationship Id="rId12" Type="http://schemas.openxmlformats.org/officeDocument/2006/relationships/hyperlink" Target="mailto:bertrandbourn@hotmail.com" TargetMode="External"/><Relationship Id="rId13" Type="http://schemas.openxmlformats.org/officeDocument/2006/relationships/hyperlink" Target="mailto:bvo@coteaux-nantais.com" TargetMode="External"/><Relationship Id="rId14" Type="http://schemas.openxmlformats.org/officeDocument/2006/relationships/hyperlink" Target="mailto:c.colineau@medialibs.com" TargetMode="External"/><Relationship Id="rId15" Type="http://schemas.openxmlformats.org/officeDocument/2006/relationships/hyperlink" Target="mailto:cathyf@portail-trains.fr" TargetMode="External"/><Relationship Id="rId16" Type="http://schemas.openxmlformats.org/officeDocument/2006/relationships/hyperlink" Target="mailto:christelle.lebrun@avenuedesjeux.com" TargetMode="External"/><Relationship Id="rId17" Type="http://schemas.openxmlformats.org/officeDocument/2006/relationships/hyperlink" Target="mailto:christianf@portail-trains.fr" TargetMode="External"/><Relationship Id="rId18" Type="http://schemas.openxmlformats.org/officeDocument/2006/relationships/hyperlink" Target="mailto:christophe.godineau@systeme-u.fr" TargetMode="External"/><Relationship Id="rId19" Type="http://schemas.openxmlformats.org/officeDocument/2006/relationships/hyperlink" Target="mailto:claude.van.engeland@gmail.com" TargetMode="External"/><Relationship Id="rId20" Type="http://schemas.openxmlformats.org/officeDocument/2006/relationships/hyperlink" Target="mailto:clclervoy@lrpresse.fr" TargetMode="External"/><Relationship Id="rId21" Type="http://schemas.openxmlformats.org/officeDocument/2006/relationships/hyperlink" Target="mailto:clementlevesque.d@gmail.com" TargetMode="External"/><Relationship Id="rId22" Type="http://schemas.openxmlformats.org/officeDocument/2006/relationships/hyperlink" Target="mailto:comchezsoi@gmail.com" TargetMode="External"/><Relationship Id="rId23" Type="http://schemas.openxmlformats.org/officeDocument/2006/relationships/hyperlink" Target="mailto:comite12.sportauto@orange.fr" TargetMode="External"/><Relationship Id="rId24" Type="http://schemas.openxmlformats.org/officeDocument/2006/relationships/hyperlink" Target="mailto:compta@atlantique-composants.fr" TargetMode="External"/><Relationship Id="rId25" Type="http://schemas.openxmlformats.org/officeDocument/2006/relationships/hyperlink" Target="mailto:comptoirducerame@gmail.com" TargetMode="External"/><Relationship Id="rId26" Type="http://schemas.openxmlformats.org/officeDocument/2006/relationships/hyperlink" Target="mailto:contact.maelle@free.fr" TargetMode="External"/><Relationship Id="rId27" Type="http://schemas.openxmlformats.org/officeDocument/2006/relationships/hyperlink" Target="mailto:contact@allovoyages.fr" TargetMode="External"/><Relationship Id="rId28" Type="http://schemas.openxmlformats.org/officeDocument/2006/relationships/hyperlink" Target="mailto:contact@bikom.fr" TargetMode="External"/><Relationship Id="rId29" Type="http://schemas.openxmlformats.org/officeDocument/2006/relationships/hyperlink" Target="mailto:contact@san21dk.com" TargetMode="External"/><Relationship Id="rId30" Type="http://schemas.openxmlformats.org/officeDocument/2006/relationships/hyperlink" Target="mailto:contact@scopic.fr" TargetMode="External"/><Relationship Id="rId31" Type="http://schemas.openxmlformats.org/officeDocument/2006/relationships/hyperlink" Target="mailto:contact@williwow.fr" TargetMode="External"/><Relationship Id="rId32" Type="http://schemas.openxmlformats.org/officeDocument/2006/relationships/hyperlink" Target="mailto:CSOKOL@sudeco-property.fr" TargetMode="External"/><Relationship Id="rId33" Type="http://schemas.openxmlformats.org/officeDocument/2006/relationships/hyperlink" Target="mailto:delauney@solution-avocat.fr" TargetMode="External"/><Relationship Id="rId34" Type="http://schemas.openxmlformats.org/officeDocument/2006/relationships/hyperlink" Target="mailto:dlabarthe@sextantconseil.com" TargetMode="External"/><Relationship Id="rId35" Type="http://schemas.openxmlformats.org/officeDocument/2006/relationships/hyperlink" Target="mailto:dodvertou@dod.fr" TargetMode="External"/><Relationship Id="rId36" Type="http://schemas.openxmlformats.org/officeDocument/2006/relationships/hyperlink" Target="mailto:dominique.garcion@mairie-nantes.fr" TargetMode="External"/><Relationship Id="rId37" Type="http://schemas.openxmlformats.org/officeDocument/2006/relationships/hyperlink" Target="mailto:e.tariot@strego.fr" TargetMode="External"/><Relationship Id="rId38" Type="http://schemas.openxmlformats.org/officeDocument/2006/relationships/hyperlink" Target="mailto:eagness@newversion.fr" TargetMode="External"/><Relationship Id="rId39" Type="http://schemas.openxmlformats.org/officeDocument/2006/relationships/hyperlink" Target="mailto:eb@akos.fr" TargetMode="External"/><Relationship Id="rId40" Type="http://schemas.openxmlformats.org/officeDocument/2006/relationships/hyperlink" Target="mailto:elepostec@newversion.fr" TargetMode="External"/><Relationship Id="rId41" Type="http://schemas.openxmlformats.org/officeDocument/2006/relationships/hyperlink" Target="mailto:elisabeth.paillard@bdo.fr" TargetMode="External"/><Relationship Id="rId42" Type="http://schemas.openxmlformats.org/officeDocument/2006/relationships/hyperlink" Target="mailto:elodie@beemoov.com" TargetMode="External"/><Relationship Id="rId43" Type="http://schemas.openxmlformats.org/officeDocument/2006/relationships/hyperlink" Target="mailto:erwan.rouxel@bailapizza.com" TargetMode="External"/><Relationship Id="rId44" Type="http://schemas.openxmlformats.org/officeDocument/2006/relationships/hyperlink" Target="mailto:f.letrouve@intuiti.net" TargetMode="External"/><Relationship Id="rId45" Type="http://schemas.openxmlformats.org/officeDocument/2006/relationships/hyperlink" Target="mailto:fabien.ratier@gmail.com" TargetMode="External"/><Relationship Id="rId46" Type="http://schemas.openxmlformats.org/officeDocument/2006/relationships/hyperlink" Target="mailto:fabrice.brangeon@bdo.fr" TargetMode="External"/><Relationship Id="rId47" Type="http://schemas.openxmlformats.org/officeDocument/2006/relationships/hyperlink" Target="mailto:fbmorvan@gmail.com" TargetMode="External"/><Relationship Id="rId48" Type="http://schemas.openxmlformats.org/officeDocument/2006/relationships/hyperlink" Target="mailto:figentesson@gmail.com" TargetMode="External"/><Relationship Id="rId49" Type="http://schemas.openxmlformats.org/officeDocument/2006/relationships/hyperlink" Target="mailto:francrich@outlook.fr" TargetMode="External"/><Relationship Id="rId50" Type="http://schemas.openxmlformats.org/officeDocument/2006/relationships/hyperlink" Target="mailto:g.derame@imprimeriemaya.fr" TargetMode="External"/><Relationship Id="rId51" Type="http://schemas.openxmlformats.org/officeDocument/2006/relationships/hyperlink" Target="mailto:ghibon@groupe-links.net" TargetMode="External"/><Relationship Id="rId52" Type="http://schemas.openxmlformats.org/officeDocument/2006/relationships/hyperlink" Target="mailto:ghibon72@gmail.com" TargetMode="External"/><Relationship Id="rId53" Type="http://schemas.openxmlformats.org/officeDocument/2006/relationships/hyperlink" Target="mailto:guy.patrick@saint-gobin.com" TargetMode="External"/><Relationship Id="rId54" Type="http://schemas.openxmlformats.org/officeDocument/2006/relationships/hyperlink" Target="mailto:helene@kromi.fr" TargetMode="External"/><Relationship Id="rId55" Type="http://schemas.openxmlformats.org/officeDocument/2006/relationships/hyperlink" Target="mailto:info@escalade-entreprises.net" TargetMode="External"/><Relationship Id="rId56" Type="http://schemas.openxmlformats.org/officeDocument/2006/relationships/hyperlink" Target="mailto:ingrid@leszeclectiques.com" TargetMode="External"/><Relationship Id="rId57" Type="http://schemas.openxmlformats.org/officeDocument/2006/relationships/hyperlink" Target="mailto:jean-francois.leguennan@atlantique-composants.fr" TargetMode="External"/><Relationship Id="rId58" Type="http://schemas.openxmlformats.org/officeDocument/2006/relationships/hyperlink" Target="mailto:jennifer@starofservice.com" TargetMode="External"/><Relationship Id="rId59" Type="http://schemas.openxmlformats.org/officeDocument/2006/relationships/hyperlink" Target="mailto:john.thac@ccjfilms.com" TargetMode="External"/><Relationship Id="rId60" Type="http://schemas.openxmlformats.org/officeDocument/2006/relationships/hyperlink" Target="mailto:jpbarraud@orange.fr" TargetMode="External"/><Relationship Id="rId61" Type="http://schemas.openxmlformats.org/officeDocument/2006/relationships/hyperlink" Target="mailto:juliemimi1@live.fr" TargetMode="External"/><Relationship Id="rId62" Type="http://schemas.openxmlformats.org/officeDocument/2006/relationships/hyperlink" Target="mailto:julien.deroo@gmail.com" TargetMode="External"/><Relationship Id="rId63" Type="http://schemas.openxmlformats.org/officeDocument/2006/relationships/hyperlink" Target="mailto:k.guedon@adtrans.fr" TargetMode="External"/><Relationship Id="rId64" Type="http://schemas.openxmlformats.org/officeDocument/2006/relationships/hyperlink" Target="mailto:laurecontant@gmail.com" TargetMode="External"/><Relationship Id="rId65" Type="http://schemas.openxmlformats.org/officeDocument/2006/relationships/hyperlink" Target="mailto:lesastucesbio@outlook.fr" TargetMode="External"/><Relationship Id="rId66" Type="http://schemas.openxmlformats.org/officeDocument/2006/relationships/hyperlink" Target="mailto:lnandreazza@gmail.com" TargetMode="External"/><Relationship Id="rId67" Type="http://schemas.openxmlformats.org/officeDocument/2006/relationships/hyperlink" Target="mailto:loic.legac@thinkovery.com" TargetMode="External"/><Relationship Id="rId68" Type="http://schemas.openxmlformats.org/officeDocument/2006/relationships/hyperlink" Target="mailto:lpoirier@brinkcs.fr" TargetMode="External"/><Relationship Id="rId69" Type="http://schemas.openxmlformats.org/officeDocument/2006/relationships/hyperlink" Target="mailto:lsalmon@agence-api.fr" TargetMode="External"/><Relationship Id="rId70" Type="http://schemas.openxmlformats.org/officeDocument/2006/relationships/hyperlink" Target="mailto:ludivine.confort@decathlon.com" TargetMode="External"/><Relationship Id="rId71" Type="http://schemas.openxmlformats.org/officeDocument/2006/relationships/hyperlink" Target="mailto:M.PRIEUR@nantesstnazaire.cci.fr" TargetMode="External"/><Relationship Id="rId72" Type="http://schemas.openxmlformats.org/officeDocument/2006/relationships/hyperlink" Target="mailto:manonf@portail-trains.fr" TargetMode="External"/><Relationship Id="rId73" Type="http://schemas.openxmlformats.org/officeDocument/2006/relationships/hyperlink" Target="mailto:marianne@imprimeriemaya.com" TargetMode="External"/><Relationship Id="rId74" Type="http://schemas.openxmlformats.org/officeDocument/2006/relationships/hyperlink" Target="mailto:matthieu.charron@gmail.com" TargetMode="External"/><Relationship Id="rId75" Type="http://schemas.openxmlformats.org/officeDocument/2006/relationships/hyperlink" Target="mailto:nsirot@shivacom.fr" TargetMode="External"/><Relationship Id="rId76" Type="http://schemas.openxmlformats.org/officeDocument/2006/relationships/hyperlink" Target="mailto:obasle@evenday.com" TargetMode="External"/><Relationship Id="rId77" Type="http://schemas.openxmlformats.org/officeDocument/2006/relationships/hyperlink" Target="mailto:offcoursefd@gmail.com" TargetMode="External"/><Relationship Id="rId78" Type="http://schemas.openxmlformats.org/officeDocument/2006/relationships/hyperlink" Target="mailto:pao@bourgaultproduction.com" TargetMode="External"/><Relationship Id="rId79" Type="http://schemas.openxmlformats.org/officeDocument/2006/relationships/hyperlink" Target="mailto:pascale.bras@gmail.com" TargetMode="External"/><Relationship Id="rId80" Type="http://schemas.openxmlformats.org/officeDocument/2006/relationships/hyperlink" Target="mailto:patisserie.pasco@free.fr" TargetMode="External"/><Relationship Id="rId81" Type="http://schemas.openxmlformats.org/officeDocument/2006/relationships/hyperlink" Target="mailto:paysage@leaute.fr" TargetMode="External"/><Relationship Id="rId82" Type="http://schemas.openxmlformats.org/officeDocument/2006/relationships/hyperlink" Target="mailto:philippe.chauveau@easiconseil.fr" TargetMode="External"/><Relationship Id="rId83" Type="http://schemas.openxmlformats.org/officeDocument/2006/relationships/hyperlink" Target="mailto:pierremorin@cmoison.com" TargetMode="External"/><Relationship Id="rId84" Type="http://schemas.openxmlformats.org/officeDocument/2006/relationships/hyperlink" Target="mailto:ppactol@boostervente.com" TargetMode="External"/><Relationship Id="rId85" Type="http://schemas.openxmlformats.org/officeDocument/2006/relationships/hyperlink" Target="mailto:sandrine.molle@yahoo.fr" TargetMode="External"/><Relationship Id="rId86" Type="http://schemas.openxmlformats.org/officeDocument/2006/relationships/hyperlink" Target="mailto:sarldscom@orange.fr" TargetMode="External"/><Relationship Id="rId87" Type="http://schemas.openxmlformats.org/officeDocument/2006/relationships/hyperlink" Target="mailto:scordelier@kobafilms.fr" TargetMode="External"/><Relationship Id="rId88" Type="http://schemas.openxmlformats.org/officeDocument/2006/relationships/hyperlink" Target="mailto:sergeamati@free.fr" TargetMode="External"/><Relationship Id="rId89" Type="http://schemas.openxmlformats.org/officeDocument/2006/relationships/hyperlink" Target="mailto:shaller@8pixstudio.com" TargetMode="External"/><Relationship Id="rId90" Type="http://schemas.openxmlformats.org/officeDocument/2006/relationships/hyperlink" Target="mailto:sophie.raoul@mairie-vertou.fr" TargetMode="External"/><Relationship Id="rId91" Type="http://schemas.openxmlformats.org/officeDocument/2006/relationships/hyperlink" Target="mailto:sraimondeau@neocom.fr" TargetMode="External"/><Relationship Id="rId92" Type="http://schemas.openxmlformats.org/officeDocument/2006/relationships/hyperlink" Target="mailto:stephane.courgeon@brasdroitdesdirigeants.com" TargetMode="External"/><Relationship Id="rId93" Type="http://schemas.openxmlformats.org/officeDocument/2006/relationships/hyperlink" Target="mailto:stephane.ploteau@wanadoo.fr" TargetMode="External"/><Relationship Id="rId94" Type="http://schemas.openxmlformats.org/officeDocument/2006/relationships/hyperlink" Target="mailto:stephanieg@portail-trains.fr" TargetMode="External"/><Relationship Id="rId95" Type="http://schemas.openxmlformats.org/officeDocument/2006/relationships/hyperlink" Target="mailto:studioagena@orange.fr" TargetMode="External"/><Relationship Id="rId96" Type="http://schemas.openxmlformats.org/officeDocument/2006/relationships/hyperlink" Target="mailto:sylvain.breteau@mrindustrie.fr" TargetMode="External"/><Relationship Id="rId97" Type="http://schemas.openxmlformats.org/officeDocument/2006/relationships/hyperlink" Target="mailto:sylviane.hauraixcerclier@creditmutuel.fr" TargetMode="External"/><Relationship Id="rId98" Type="http://schemas.openxmlformats.org/officeDocument/2006/relationships/hyperlink" Target="mailto:valerie@doranco.fr" TargetMode="External"/><Relationship Id="rId99" Type="http://schemas.openxmlformats.org/officeDocument/2006/relationships/hyperlink" Target="mailto:VPascon@medef44.fr" TargetMode="External"/><Relationship Id="rId100" Type="http://schemas.openxmlformats.org/officeDocument/2006/relationships/hyperlink" Target="mailto:vsaint-onge@medef44.fr" TargetMode="External"/><Relationship Id="rId101" Type="http://schemas.openxmlformats.org/officeDocument/2006/relationships/hyperlink" Target="mailto:yannis@pixelfab.fr" TargetMode="External"/><Relationship Id="rId102" Type="http://schemas.openxmlformats.org/officeDocument/2006/relationships/hyperlink" Target="mailto:ybn@a2b-prod.com" TargetMode="External"/><Relationship Id="rId103" Type="http://schemas.openxmlformats.org/officeDocument/2006/relationships/hyperlink" Target="mailto:yoann@h-touch.fr" TargetMode="Externa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hyperlink" Target="mailto:architectes@acdm-architecture.fr" TargetMode="External"/><Relationship Id="rId2" Type="http://schemas.openxmlformats.org/officeDocument/2006/relationships/hyperlink" Target="mailto:franck.doyen@addium.fr" TargetMode="External"/><Relationship Id="rId3" Type="http://schemas.openxmlformats.org/officeDocument/2006/relationships/hyperlink" Target="mailto:helene@agenceaccess.fr" TargetMode="External"/><Relationship Id="rId4" Type="http://schemas.openxmlformats.org/officeDocument/2006/relationships/hyperlink" Target="mailto:aml.menuiserie@orange.fr" TargetMode="External"/><Relationship Id="rId5" Type="http://schemas.openxmlformats.org/officeDocument/2006/relationships/hyperlink" Target="mailto:message@apidesk.com" TargetMode="External"/><Relationship Id="rId6" Type="http://schemas.openxmlformats.org/officeDocument/2006/relationships/hyperlink" Target="mailto:archidess-1@wanadoo.fr" TargetMode="External"/><Relationship Id="rId7" Type="http://schemas.openxmlformats.org/officeDocument/2006/relationships/hyperlink" Target="mailto:contact@armatures-services.com" TargetMode="External"/><Relationship Id="rId8" Type="http://schemas.openxmlformats.org/officeDocument/2006/relationships/hyperlink" Target="mailto:thierry.asp@wanadoo.fr" TargetMode="External"/><Relationship Id="rId9" Type="http://schemas.openxmlformats.org/officeDocument/2006/relationships/hyperlink" Target="mailto:lise.m@wanadoo.fr" TargetMode="External"/><Relationship Id="rId10" Type="http://schemas.openxmlformats.org/officeDocument/2006/relationships/hyperlink" Target="mailto:compta@atlantique-composants.fr" TargetMode="External"/><Relationship Id="rId11" Type="http://schemas.openxmlformats.org/officeDocument/2006/relationships/hyperlink" Target="mailto:franc.jocelyne@gmail.com" TargetMode="External"/><Relationship Id="rId12" Type="http://schemas.openxmlformats.org/officeDocument/2006/relationships/hyperlink" Target="mailto:bath.ravalement@wanadoo.fr" TargetMode="External"/><Relationship Id="rId13" Type="http://schemas.openxmlformats.org/officeDocument/2006/relationships/hyperlink" Target="mailto:fabrice.brangeon@bdo.fr" TargetMode="External"/><Relationship Id="rId14" Type="http://schemas.openxmlformats.org/officeDocument/2006/relationships/hyperlink" Target="mailto:bsaje@biscuits.com" TargetMode="External"/><Relationship Id="rId15" Type="http://schemas.openxmlformats.org/officeDocument/2006/relationships/hyperlink" Target="mailto:contact@sa-bonnet.fr" TargetMode="External"/><Relationship Id="rId16" Type="http://schemas.openxmlformats.org/officeDocument/2006/relationships/hyperlink" Target="mailto:r.fonteneau@bouygues-es.com" TargetMode="External"/><Relationship Id="rId17" Type="http://schemas.openxmlformats.org/officeDocument/2006/relationships/hyperlink" Target="mailto:brelet.soreco@yahoo.fr" TargetMode="External"/><Relationship Id="rId18" Type="http://schemas.openxmlformats.org/officeDocument/2006/relationships/hyperlink" Target="mailto:commercial@brevinifluidpower.fr" TargetMode="External"/><Relationship Id="rId19" Type="http://schemas.openxmlformats.org/officeDocument/2006/relationships/hyperlink" Target="mailto:lmahe@bricoman.fr" TargetMode="External"/><Relationship Id="rId20" Type="http://schemas.openxmlformats.org/officeDocument/2006/relationships/hyperlink" Target="mailto:bulledinterieurconcept@orange.fr" TargetMode="External"/><Relationship Id="rId21" Type="http://schemas.openxmlformats.org/officeDocument/2006/relationships/hyperlink" Target="mailto:ccomcandy@sfr.fr" TargetMode="External"/><Relationship Id="rId22" Type="http://schemas.openxmlformats.org/officeDocument/2006/relationships/hyperlink" Target="mailto:lripoche@cdenegoce.com" TargetMode="External"/><Relationship Id="rId23" Type="http://schemas.openxmlformats.org/officeDocument/2006/relationships/hyperlink" Target="mailto:patrickrenaud@century21.fr" TargetMode="External"/><Relationship Id="rId24" Type="http://schemas.openxmlformats.org/officeDocument/2006/relationships/hyperlink" Target="mailto:peter@christeyns.fr" TargetMode="External"/><Relationship Id="rId25" Type="http://schemas.openxmlformats.org/officeDocument/2006/relationships/hyperlink" Target="mailto:bernard.boucard@ctvsa.fr" TargetMode="External"/><Relationship Id="rId26" Type="http://schemas.openxmlformats.org/officeDocument/2006/relationships/hyperlink" Target="mailto:yann.jamesse@decathlon.com" TargetMode="External"/><Relationship Id="rId27" Type="http://schemas.openxmlformats.org/officeDocument/2006/relationships/hyperlink" Target="mailto:dodvertou@dod.fr" TargetMode="External"/><Relationship Id="rId28" Type="http://schemas.openxmlformats.org/officeDocument/2006/relationships/hyperlink" Target="mailto:humeaugilles@wanadoo.fr" TargetMode="External"/><Relationship Id="rId29" Type="http://schemas.openxmlformats.org/officeDocument/2006/relationships/hyperlink" Target="mailto:a.guery@dfc2.biz" TargetMode="External"/><Relationship Id="rId30" Type="http://schemas.openxmlformats.org/officeDocument/2006/relationships/hyperlink" Target="mailto:dm.batiment@wanadoo.fr" TargetMode="External"/><Relationship Id="rId31" Type="http://schemas.openxmlformats.org/officeDocument/2006/relationships/hyperlink" Target="mailto:esat.vertonne@orange.fr" TargetMode="External"/><Relationship Id="rId32" Type="http://schemas.openxmlformats.org/officeDocument/2006/relationships/hyperlink" Target="mailto:commercial.adv@edox.dillinger.biz" TargetMode="External"/><Relationship Id="rId33" Type="http://schemas.openxmlformats.org/officeDocument/2006/relationships/hyperlink" Target="mailto:gchabernaud@ficoncept.fr" TargetMode="External"/><Relationship Id="rId34" Type="http://schemas.openxmlformats.org/officeDocument/2006/relationships/hyperlink" Target="mailto:snapel@groupama-loire-bretagne.fr" TargetMode="External"/><Relationship Id="rId35" Type="http://schemas.openxmlformats.org/officeDocument/2006/relationships/hyperlink" Target="mailto:nicolasgouin@groupe4g.fr" TargetMode="External"/><Relationship Id="rId36" Type="http://schemas.openxmlformats.org/officeDocument/2006/relationships/hyperlink" Target="mailto:info@dvfrance.com" TargetMode="External"/><Relationship Id="rId37" Type="http://schemas.openxmlformats.org/officeDocument/2006/relationships/hyperlink" Target="mailto:contact@guerlais-immobilier.fr" TargetMode="External"/><Relationship Id="rId38" Type="http://schemas.openxmlformats.org/officeDocument/2006/relationships/hyperlink" Target="mailto:floboular@hotmail.com" TargetMode="External"/><Relationship Id="rId39" Type="http://schemas.openxmlformats.org/officeDocument/2006/relationships/hyperlink" Target="mailto:contact@kesysouest.fr" TargetMode="External"/><Relationship Id="rId40" Type="http://schemas.openxmlformats.org/officeDocument/2006/relationships/hyperlink" Target="mailto:vertaviennederestauration@gmail.com" TargetMode="External"/><Relationship Id="rId41" Type="http://schemas.openxmlformats.org/officeDocument/2006/relationships/hyperlink" Target="mailto:cave.luneau@laposte.net" TargetMode="External"/><Relationship Id="rId42" Type="http://schemas.openxmlformats.org/officeDocument/2006/relationships/hyperlink" Target="mailto:anne.andjello@thomascook.fr" TargetMode="External"/><Relationship Id="rId43" Type="http://schemas.openxmlformats.org/officeDocument/2006/relationships/hyperlink" Target="mailto:lbmh@orange.fr" TargetMode="External"/><Relationship Id="rId44" Type="http://schemas.openxmlformats.org/officeDocument/2006/relationships/hyperlink" Target="mailto:willy.siret@lenobleage.fr" TargetMode="External"/><Relationship Id="rId45" Type="http://schemas.openxmlformats.org/officeDocument/2006/relationships/hyperlink" Target="mailto:paysage@leaute.fr" TargetMode="External"/><Relationship Id="rId46" Type="http://schemas.openxmlformats.org/officeDocument/2006/relationships/hyperlink" Target="mailto:leone@leone-sign.com" TargetMode="External"/><Relationship Id="rId47" Type="http://schemas.openxmlformats.org/officeDocument/2006/relationships/hyperlink" Target="mailto:f-o.ardouin@llc-avocats.com" TargetMode="External"/><Relationship Id="rId48" Type="http://schemas.openxmlformats.org/officeDocument/2006/relationships/hyperlink" Target="mailto:o.masse@imprimeriemaya.fr" TargetMode="External"/><Relationship Id="rId49" Type="http://schemas.openxmlformats.org/officeDocument/2006/relationships/hyperlink" Target="mailto:infos@mgp-staff.com" TargetMode="External"/><Relationship Id="rId50" Type="http://schemas.openxmlformats.org/officeDocument/2006/relationships/hyperlink" Target="mailto:vlemay@motec-ingenierie.fr" TargetMode="External"/><Relationship Id="rId51" Type="http://schemas.openxmlformats.org/officeDocument/2006/relationships/hyperlink" Target="mailto:adh.bassegoulaine@mrbricolage.fr" TargetMode="External"/><Relationship Id="rId52" Type="http://schemas.openxmlformats.org/officeDocument/2006/relationships/hyperlink" Target="mailto:ouestdecor@orange.fr" TargetMode="External"/><Relationship Id="rId53" Type="http://schemas.openxmlformats.org/officeDocument/2006/relationships/hyperlink" Target="mailto:pierric.gautier@thelem-assurances.fr" TargetMode="External"/><Relationship Id="rId54" Type="http://schemas.openxmlformats.org/officeDocument/2006/relationships/hyperlink" Target="mailto:plafisol.sarl@plafisol.fr" TargetMode="External"/><Relationship Id="rId55" Type="http://schemas.openxmlformats.org/officeDocument/2006/relationships/hyperlink" Target="mailto:contact@sotradi.com" TargetMode="External"/><Relationship Id="rId56" Type="http://schemas.openxmlformats.org/officeDocument/2006/relationships/hyperlink" Target="mailto:gbrochard@tallineau-emballage.fr" TargetMode="External"/><Relationship Id="rId57" Type="http://schemas.openxmlformats.org/officeDocument/2006/relationships/hyperlink" Target="mailto:gfrappier@vm-materiaux.fr" TargetMode="External"/><Relationship Id="rId58" Type="http://schemas.openxmlformats.org/officeDocument/2006/relationships/drawing" Target="../drawings/drawing1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hyperlink" Target="mailto:denis.delcros@d15conseils.fr" TargetMode="External"/><Relationship Id="rId2" Type="http://schemas.openxmlformats.org/officeDocument/2006/relationships/hyperlink" Target="http://www.d15conseils.fr/" TargetMode="External"/><Relationship Id="rId3" Type="http://schemas.openxmlformats.org/officeDocument/2006/relationships/hyperlink" Target="http://www.pubsudloire.fr/" TargetMode="External"/><Relationship Id="rId4" Type="http://schemas.openxmlformats.org/officeDocument/2006/relationships/hyperlink" Target="mailto:pao@pubsudloire.fr" TargetMode="External"/><Relationship Id="rId5" Type="http://schemas.openxmlformats.org/officeDocument/2006/relationships/hyperlink" Target="mailto:616@616.fr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true" showRowColHeaders="true" showZeros="true" rightToLeft="false" tabSelected="false" showOutlineSymbols="true" defaultGridColor="true" view="normal" topLeftCell="A23" colorId="64" zoomScale="85" zoomScaleNormal="85" zoomScalePageLayoutView="100" workbookViewId="0">
      <selection pane="topLeft" activeCell="D54" activeCellId="0" sqref="D54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19.44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5" min="5" style="1" width="46.22"/>
  </cols>
  <sheetData>
    <row r="1" customFormat="false" ht="36.75" hidden="false" customHeight="true" outlineLevel="0" collapsed="false">
      <c r="A1" s="2" t="s">
        <v>0</v>
      </c>
      <c r="B1" s="2"/>
      <c r="C1" s="2"/>
      <c r="D1" s="2"/>
      <c r="E1" s="2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customFormat="false" ht="14.25" hidden="false" customHeight="false" outlineLevel="0" collapsed="false">
      <c r="A4" s="6" t="n">
        <v>40589</v>
      </c>
      <c r="B4" s="7" t="s">
        <v>6</v>
      </c>
      <c r="C4" s="7" t="n">
        <v>600</v>
      </c>
      <c r="D4" s="7" t="n">
        <f aca="false">C4*0.213</f>
        <v>127.8</v>
      </c>
      <c r="E4" s="7" t="s">
        <v>7</v>
      </c>
    </row>
    <row r="5" customFormat="false" ht="14.25" hidden="false" customHeight="false" outlineLevel="0" collapsed="false">
      <c r="A5" s="8" t="n">
        <v>40674</v>
      </c>
      <c r="B5" s="9" t="s">
        <v>6</v>
      </c>
      <c r="C5" s="9" t="n">
        <v>200</v>
      </c>
      <c r="D5" s="9" t="n">
        <f aca="false">C5*0.213</f>
        <v>42.6</v>
      </c>
      <c r="E5" s="9" t="s">
        <v>7</v>
      </c>
    </row>
    <row r="6" customFormat="false" ht="14.25" hidden="false" customHeight="false" outlineLevel="0" collapsed="false">
      <c r="A6" s="8" t="n">
        <v>40764</v>
      </c>
      <c r="B6" s="9" t="s">
        <v>8</v>
      </c>
      <c r="C6" s="9" t="n">
        <v>5500</v>
      </c>
      <c r="D6" s="9" t="n">
        <f aca="false">C6*0.213</f>
        <v>1171.5</v>
      </c>
      <c r="E6" s="9" t="s">
        <v>9</v>
      </c>
    </row>
    <row r="7" customFormat="false" ht="14.25" hidden="false" customHeight="false" outlineLevel="0" collapsed="false">
      <c r="A7" s="8" t="n">
        <v>40917</v>
      </c>
      <c r="B7" s="9" t="s">
        <v>10</v>
      </c>
      <c r="C7" s="9" t="n">
        <v>500</v>
      </c>
      <c r="D7" s="9" t="n">
        <f aca="false">C7*0.213</f>
        <v>106.5</v>
      </c>
      <c r="E7" s="9" t="s">
        <v>11</v>
      </c>
    </row>
    <row r="8" customFormat="false" ht="14.25" hidden="false" customHeight="false" outlineLevel="0" collapsed="false">
      <c r="A8" s="8" t="n">
        <v>40990</v>
      </c>
      <c r="B8" s="9" t="s">
        <v>12</v>
      </c>
      <c r="C8" s="9" t="n">
        <v>35</v>
      </c>
      <c r="D8" s="9" t="n">
        <f aca="false">C8*0.213</f>
        <v>7.455</v>
      </c>
      <c r="E8" s="9" t="s">
        <v>7</v>
      </c>
    </row>
    <row r="9" customFormat="false" ht="14.25" hidden="false" customHeight="false" outlineLevel="0" collapsed="false">
      <c r="A9" s="8" t="n">
        <v>41050</v>
      </c>
      <c r="B9" s="9" t="s">
        <v>10</v>
      </c>
      <c r="C9" s="9" t="n">
        <v>150</v>
      </c>
      <c r="D9" s="9" t="n">
        <f aca="false">C9*0.213</f>
        <v>31.95</v>
      </c>
      <c r="E9" s="9" t="s">
        <v>7</v>
      </c>
    </row>
    <row r="10" customFormat="false" ht="14.25" hidden="false" customHeight="false" outlineLevel="0" collapsed="false">
      <c r="A10" s="8" t="n">
        <v>41032</v>
      </c>
      <c r="B10" s="9" t="s">
        <v>13</v>
      </c>
      <c r="C10" s="9" t="n">
        <v>400</v>
      </c>
      <c r="D10" s="9" t="n">
        <f aca="false">C10*0.213</f>
        <v>85.2</v>
      </c>
      <c r="E10" s="9" t="s">
        <v>7</v>
      </c>
    </row>
    <row r="11" customFormat="false" ht="14.25" hidden="false" customHeight="false" outlineLevel="0" collapsed="false">
      <c r="A11" s="8" t="n">
        <v>41050</v>
      </c>
      <c r="B11" s="9" t="s">
        <v>14</v>
      </c>
      <c r="C11" s="9" t="n">
        <v>300</v>
      </c>
      <c r="D11" s="9" t="n">
        <f aca="false">C11*0.213</f>
        <v>63.9</v>
      </c>
      <c r="E11" s="9" t="s">
        <v>7</v>
      </c>
    </row>
    <row r="12" customFormat="false" ht="14.25" hidden="false" customHeight="false" outlineLevel="0" collapsed="false">
      <c r="A12" s="9"/>
      <c r="B12" s="9"/>
      <c r="C12" s="9"/>
      <c r="D12" s="9"/>
      <c r="E12" s="9"/>
    </row>
    <row r="13" customFormat="false" ht="14.25" hidden="false" customHeight="false" outlineLevel="0" collapsed="false">
      <c r="A13" s="9"/>
      <c r="B13" s="9"/>
      <c r="C13" s="9"/>
      <c r="D13" s="9"/>
      <c r="E13" s="9"/>
    </row>
    <row r="14" customFormat="false" ht="14.25" hidden="false" customHeight="false" outlineLevel="0" collapsed="false">
      <c r="A14" s="9"/>
      <c r="B14" s="9"/>
      <c r="C14" s="9"/>
      <c r="D14" s="9"/>
      <c r="E14" s="9"/>
    </row>
    <row r="15" customFormat="false" ht="14.25" hidden="false" customHeight="false" outlineLevel="0" collapsed="false">
      <c r="A15" s="9"/>
      <c r="B15" s="9"/>
      <c r="C15" s="9"/>
      <c r="D15" s="9"/>
      <c r="E15" s="9"/>
    </row>
    <row r="16" customFormat="false" ht="14.25" hidden="false" customHeight="false" outlineLevel="0" collapsed="false">
      <c r="C16" s="1" t="n">
        <f aca="false">SUM(C4:C15)</f>
        <v>7685</v>
      </c>
      <c r="D16" s="1" t="n">
        <f aca="false">SUM(D4:D15)</f>
        <v>1636.905</v>
      </c>
    </row>
    <row r="18" customFormat="false" ht="14.25" hidden="false" customHeight="false" outlineLevel="0" collapsed="false">
      <c r="D18" s="1" t="n">
        <f aca="false">C16-D16</f>
        <v>6048.095</v>
      </c>
    </row>
    <row r="21" customFormat="false" ht="22.05" hidden="false" customHeight="false" outlineLevel="0" collapsed="false">
      <c r="A21" s="2" t="s">
        <v>15</v>
      </c>
      <c r="B21" s="2"/>
      <c r="C21" s="2"/>
      <c r="D21" s="2"/>
      <c r="E21" s="2"/>
    </row>
    <row r="23" customFormat="false" ht="14.25" hidden="false" customHeight="false" outlineLevel="0" collapsed="false">
      <c r="A23" s="3" t="s">
        <v>1</v>
      </c>
      <c r="B23" s="4" t="s">
        <v>2</v>
      </c>
      <c r="C23" s="4" t="s">
        <v>3</v>
      </c>
      <c r="D23" s="4" t="s">
        <v>4</v>
      </c>
      <c r="E23" s="5" t="s">
        <v>5</v>
      </c>
    </row>
    <row r="24" customFormat="false" ht="14.25" hidden="false" customHeight="false" outlineLevel="0" collapsed="false">
      <c r="A24" s="6" t="n">
        <v>41149</v>
      </c>
      <c r="B24" s="7" t="s">
        <v>16</v>
      </c>
      <c r="C24" s="7" t="n">
        <v>1000</v>
      </c>
      <c r="D24" s="7" t="n">
        <f aca="false">C24*0.213</f>
        <v>213</v>
      </c>
      <c r="E24" s="7" t="s">
        <v>17</v>
      </c>
    </row>
    <row r="25" customFormat="false" ht="14.25" hidden="false" customHeight="false" outlineLevel="0" collapsed="false">
      <c r="A25" s="8" t="n">
        <v>41145</v>
      </c>
      <c r="B25" s="9" t="s">
        <v>18</v>
      </c>
      <c r="C25" s="9" t="n">
        <v>150</v>
      </c>
      <c r="D25" s="9" t="n">
        <f aca="false">C25*0.213</f>
        <v>31.95</v>
      </c>
      <c r="E25" s="9" t="s">
        <v>19</v>
      </c>
    </row>
    <row r="26" customFormat="false" ht="14.25" hidden="false" customHeight="false" outlineLevel="0" collapsed="false">
      <c r="A26" s="8" t="n">
        <v>41205</v>
      </c>
      <c r="B26" s="9" t="s">
        <v>16</v>
      </c>
      <c r="C26" s="9" t="n">
        <v>800</v>
      </c>
      <c r="D26" s="9" t="n">
        <f aca="false">C26*0.213</f>
        <v>170.4</v>
      </c>
      <c r="E26" s="7" t="s">
        <v>17</v>
      </c>
    </row>
    <row r="27" customFormat="false" ht="14.25" hidden="false" customHeight="false" outlineLevel="0" collapsed="false">
      <c r="A27" s="8"/>
      <c r="B27" s="9"/>
      <c r="C27" s="9"/>
      <c r="D27" s="9"/>
      <c r="E27" s="9"/>
    </row>
    <row r="28" customFormat="false" ht="14.25" hidden="false" customHeight="false" outlineLevel="0" collapsed="false">
      <c r="A28" s="8"/>
      <c r="B28" s="9"/>
      <c r="C28" s="9"/>
      <c r="D28" s="9"/>
      <c r="E28" s="9"/>
    </row>
    <row r="29" customFormat="false" ht="14.25" hidden="false" customHeight="false" outlineLevel="0" collapsed="false">
      <c r="A29" s="8"/>
      <c r="B29" s="9"/>
      <c r="C29" s="9"/>
      <c r="D29" s="9"/>
      <c r="E29" s="9"/>
    </row>
    <row r="30" customFormat="false" ht="14.25" hidden="false" customHeight="false" outlineLevel="0" collapsed="false">
      <c r="A30" s="8"/>
      <c r="B30" s="9"/>
      <c r="C30" s="9"/>
      <c r="D30" s="9"/>
      <c r="E30" s="9"/>
    </row>
    <row r="31" customFormat="false" ht="14.25" hidden="false" customHeight="false" outlineLevel="0" collapsed="false">
      <c r="A31" s="8"/>
      <c r="B31" s="9"/>
      <c r="C31" s="9"/>
      <c r="D31" s="9"/>
      <c r="E31" s="9"/>
    </row>
    <row r="32" customFormat="false" ht="14.25" hidden="false" customHeight="false" outlineLevel="0" collapsed="false">
      <c r="A32" s="8"/>
      <c r="B32" s="9"/>
      <c r="C32" s="9"/>
      <c r="D32" s="9"/>
      <c r="E32" s="9"/>
    </row>
    <row r="33" customFormat="false" ht="14.25" hidden="false" customHeight="false" outlineLevel="0" collapsed="false">
      <c r="A33" s="9"/>
      <c r="B33" s="9"/>
      <c r="C33" s="9"/>
      <c r="D33" s="9"/>
      <c r="E33" s="9"/>
    </row>
    <row r="34" customFormat="false" ht="14.25" hidden="false" customHeight="false" outlineLevel="0" collapsed="false">
      <c r="A34" s="9"/>
      <c r="B34" s="9"/>
      <c r="C34" s="9"/>
      <c r="D34" s="9"/>
      <c r="E34" s="9"/>
    </row>
    <row r="35" customFormat="false" ht="14.25" hidden="false" customHeight="false" outlineLevel="0" collapsed="false">
      <c r="A35" s="9"/>
      <c r="B35" s="9"/>
      <c r="C35" s="9"/>
      <c r="D35" s="9"/>
      <c r="E35" s="9"/>
    </row>
    <row r="36" customFormat="false" ht="14.25" hidden="false" customHeight="false" outlineLevel="0" collapsed="false">
      <c r="C36" s="1" t="n">
        <f aca="false">SUM(C24:C35)</f>
        <v>1950</v>
      </c>
      <c r="D36" s="1" t="n">
        <f aca="false">SUM(D24:D35)</f>
        <v>415.35</v>
      </c>
    </row>
    <row r="38" customFormat="false" ht="14.25" hidden="false" customHeight="false" outlineLevel="0" collapsed="false">
      <c r="D38" s="1" t="n">
        <f aca="false">C36-D36</f>
        <v>1534.65</v>
      </c>
    </row>
    <row r="41" customFormat="false" ht="22.05" hidden="false" customHeight="false" outlineLevel="0" collapsed="false">
      <c r="A41" s="2" t="s">
        <v>20</v>
      </c>
      <c r="B41" s="2"/>
      <c r="C41" s="2"/>
      <c r="D41" s="2"/>
      <c r="E41" s="2"/>
    </row>
    <row r="43" customFormat="false" ht="14.25" hidden="false" customHeight="false" outlineLevel="0" collapsed="false">
      <c r="A43" s="3" t="s">
        <v>1</v>
      </c>
      <c r="B43" s="4" t="s">
        <v>2</v>
      </c>
      <c r="C43" s="4" t="s">
        <v>3</v>
      </c>
      <c r="D43" s="4" t="s">
        <v>4</v>
      </c>
      <c r="E43" s="5" t="s">
        <v>5</v>
      </c>
    </row>
    <row r="44" customFormat="false" ht="14.25" hidden="false" customHeight="false" outlineLevel="0" collapsed="false">
      <c r="A44" s="8" t="n">
        <v>41243</v>
      </c>
      <c r="B44" s="9" t="s">
        <v>21</v>
      </c>
      <c r="C44" s="9" t="n">
        <v>95</v>
      </c>
      <c r="D44" s="9" t="n">
        <f aca="false">C44*0.213</f>
        <v>20.235</v>
      </c>
      <c r="E44" s="9" t="s">
        <v>19</v>
      </c>
      <c r="F44" s="1" t="s">
        <v>22</v>
      </c>
    </row>
    <row r="45" customFormat="false" ht="14.25" hidden="false" customHeight="false" outlineLevel="0" collapsed="false">
      <c r="A45" s="8" t="n">
        <v>41249</v>
      </c>
      <c r="B45" s="9" t="s">
        <v>18</v>
      </c>
      <c r="C45" s="9" t="n">
        <v>400</v>
      </c>
      <c r="D45" s="9" t="n">
        <f aca="false">C45*0.213</f>
        <v>85.2</v>
      </c>
      <c r="E45" s="9" t="s">
        <v>19</v>
      </c>
      <c r="F45" s="1" t="s">
        <v>22</v>
      </c>
    </row>
    <row r="46" customFormat="false" ht="14.25" hidden="false" customHeight="false" outlineLevel="0" collapsed="false">
      <c r="A46" s="8" t="n">
        <v>41264</v>
      </c>
      <c r="B46" s="9" t="s">
        <v>23</v>
      </c>
      <c r="C46" s="9" t="n">
        <v>598.5</v>
      </c>
      <c r="D46" s="9" t="n">
        <f aca="false">C46*0.213</f>
        <v>127.4805</v>
      </c>
      <c r="E46" s="9" t="s">
        <v>19</v>
      </c>
    </row>
    <row r="47" customFormat="false" ht="14.25" hidden="false" customHeight="false" outlineLevel="0" collapsed="false">
      <c r="A47" s="8" t="n">
        <v>41274</v>
      </c>
      <c r="B47" s="9" t="s">
        <v>24</v>
      </c>
      <c r="C47" s="9" t="n">
        <v>231</v>
      </c>
      <c r="D47" s="9" t="n">
        <f aca="false">C47*0.213</f>
        <v>49.203</v>
      </c>
      <c r="E47" s="9" t="s">
        <v>19</v>
      </c>
    </row>
    <row r="48" customFormat="false" ht="14.25" hidden="false" customHeight="false" outlineLevel="0" collapsed="false">
      <c r="A48" s="8" t="n">
        <v>41274</v>
      </c>
      <c r="B48" s="9" t="s">
        <v>25</v>
      </c>
      <c r="C48" s="9" t="n">
        <v>316.35</v>
      </c>
      <c r="D48" s="9" t="n">
        <f aca="false">C48*0.213</f>
        <v>67.38255</v>
      </c>
      <c r="E48" s="9" t="s">
        <v>19</v>
      </c>
    </row>
    <row r="49" customFormat="false" ht="14.25" hidden="false" customHeight="false" outlineLevel="0" collapsed="false">
      <c r="A49" s="9"/>
      <c r="B49" s="9"/>
      <c r="C49" s="9"/>
      <c r="D49" s="9"/>
      <c r="E49" s="9"/>
    </row>
    <row r="50" customFormat="false" ht="14.25" hidden="false" customHeight="false" outlineLevel="0" collapsed="false">
      <c r="A50" s="9"/>
      <c r="B50" s="9"/>
      <c r="C50" s="9"/>
      <c r="D50" s="9"/>
      <c r="E50" s="9"/>
    </row>
    <row r="51" customFormat="false" ht="14.25" hidden="false" customHeight="false" outlineLevel="0" collapsed="false">
      <c r="A51" s="9"/>
      <c r="B51" s="9"/>
      <c r="C51" s="9"/>
      <c r="D51" s="9"/>
      <c r="E51" s="9"/>
    </row>
    <row r="52" customFormat="false" ht="14.25" hidden="false" customHeight="false" outlineLevel="0" collapsed="false">
      <c r="C52" s="1" t="n">
        <f aca="false">SUM(C44:C51)</f>
        <v>1640.85</v>
      </c>
      <c r="D52" s="1" t="n">
        <f aca="false">SUM(D44:D51)</f>
        <v>349.50105</v>
      </c>
    </row>
    <row r="54" customFormat="false" ht="14.25" hidden="false" customHeight="false" outlineLevel="0" collapsed="false">
      <c r="D54" s="1" t="n">
        <f aca="false">C52-D52</f>
        <v>1291.34895</v>
      </c>
    </row>
  </sheetData>
  <mergeCells count="3">
    <mergeCell ref="A1:E1"/>
    <mergeCell ref="A21:E21"/>
    <mergeCell ref="A41:E4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6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C63" activeCellId="0" sqref="C63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7" min="5" style="1" width="16.22"/>
    <col collapsed="false" customWidth="true" hidden="false" outlineLevel="0" max="9" min="8" style="1" width="3"/>
    <col collapsed="false" customWidth="true" hidden="false" outlineLevel="0" max="11" min="11" style="1" width="12"/>
    <col collapsed="false" customWidth="true" hidden="false" outlineLevel="0" max="13" min="12" style="1" width="10.78"/>
    <col collapsed="false" customWidth="true" hidden="false" outlineLevel="0" max="14" min="14" style="1" width="13"/>
  </cols>
  <sheetData>
    <row r="1" customFormat="false" ht="22.05" hidden="false" customHeight="false" outlineLevel="0" collapsed="false">
      <c r="A1" s="54" t="s">
        <v>347</v>
      </c>
      <c r="B1" s="54"/>
      <c r="C1" s="54"/>
      <c r="D1" s="54"/>
      <c r="E1" s="54"/>
      <c r="F1" s="54"/>
      <c r="G1" s="54"/>
      <c r="I1" s="10"/>
    </row>
    <row r="2" customFormat="false" ht="14.25" hidden="false" customHeight="false" outlineLevel="0" collapsed="false">
      <c r="I2" s="10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I3" s="10"/>
    </row>
    <row r="4" customFormat="false" ht="14.25" hidden="false" customHeight="false" outlineLevel="0" collapsed="false">
      <c r="A4" s="75"/>
      <c r="B4" s="76" t="s">
        <v>348</v>
      </c>
      <c r="C4" s="77" t="n">
        <v>2100</v>
      </c>
      <c r="D4" s="78" t="n">
        <f aca="false">(C4*0.22)</f>
        <v>462</v>
      </c>
      <c r="E4" s="79" t="n">
        <f aca="false">C4-D4</f>
        <v>1638</v>
      </c>
      <c r="F4" s="79" t="s">
        <v>339</v>
      </c>
      <c r="G4" s="79" t="s">
        <v>159</v>
      </c>
      <c r="I4" s="10"/>
    </row>
    <row r="5" customFormat="false" ht="14.25" hidden="false" customHeight="false" outlineLevel="0" collapsed="false">
      <c r="A5" s="9"/>
      <c r="B5" s="33"/>
      <c r="C5" s="33"/>
      <c r="D5" s="33"/>
      <c r="E5" s="33"/>
      <c r="F5" s="33"/>
      <c r="G5" s="33"/>
      <c r="I5" s="10"/>
    </row>
    <row r="6" customFormat="false" ht="14.25" hidden="false" customHeight="false" outlineLevel="0" collapsed="false">
      <c r="A6" s="9"/>
      <c r="B6" s="9"/>
      <c r="C6" s="9"/>
      <c r="D6" s="9"/>
      <c r="E6" s="9"/>
      <c r="F6" s="9"/>
      <c r="G6" s="9"/>
      <c r="I6" s="10"/>
    </row>
    <row r="7" customFormat="false" ht="14.25" hidden="false" customHeight="false" outlineLevel="0" collapsed="false">
      <c r="A7" s="9"/>
      <c r="B7" s="33"/>
      <c r="C7" s="33"/>
      <c r="D7" s="33"/>
      <c r="E7" s="33"/>
      <c r="F7" s="33"/>
      <c r="G7" s="33"/>
      <c r="I7" s="10"/>
    </row>
    <row r="8" customFormat="false" ht="14.25" hidden="false" customHeight="false" outlineLevel="0" collapsed="false">
      <c r="A8" s="9"/>
      <c r="B8" s="33"/>
      <c r="C8" s="33"/>
      <c r="D8" s="33"/>
      <c r="E8" s="33"/>
      <c r="F8" s="33"/>
      <c r="G8" s="33"/>
      <c r="I8" s="10"/>
    </row>
    <row r="9" customFormat="false" ht="14.25" hidden="false" customHeight="false" outlineLevel="0" collapsed="false">
      <c r="A9" s="9"/>
      <c r="C9" s="9" t="n">
        <f aca="false">SUM(C4)</f>
        <v>2100</v>
      </c>
      <c r="D9" s="33" t="n">
        <f aca="false">(C9*0.22)</f>
        <v>462</v>
      </c>
      <c r="E9" s="27" t="e">
        <f aca="false">SUM(E4:E20)</f>
        <v>#VALUE!</v>
      </c>
      <c r="I9" s="10"/>
    </row>
    <row r="10" customFormat="false" ht="14.25" hidden="false" customHeight="false" outlineLevel="0" collapsed="false">
      <c r="I10" s="10"/>
    </row>
    <row r="11" customFormat="false" ht="14.25" hidden="false" customHeight="false" outlineLevel="0" collapsed="false">
      <c r="A11" s="14" t="s">
        <v>52</v>
      </c>
      <c r="B11" s="14" t="n">
        <f aca="false">D11/3</f>
        <v>546</v>
      </c>
      <c r="D11" s="1" t="n">
        <f aca="false">C9-D9</f>
        <v>1638</v>
      </c>
      <c r="I11" s="10"/>
    </row>
    <row r="12" customFormat="false" ht="14.25" hidden="false" customHeight="false" outlineLevel="0" collapsed="false">
      <c r="I12" s="10"/>
    </row>
    <row r="13" customFormat="false" ht="14.25" hidden="false" customHeight="false" outlineLevel="0" collapsed="false">
      <c r="I13" s="10"/>
    </row>
    <row r="14" customFormat="false" ht="14.25" hidden="false" customHeight="fals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M14" s="1" t="n">
        <f aca="false">C9+C25+C40+C57</f>
        <v>10200</v>
      </c>
    </row>
    <row r="15" customFormat="false" ht="14.25" hidden="false" customHeight="false" outlineLevel="0" collapsed="false">
      <c r="I15" s="10"/>
      <c r="J15" s="1"/>
    </row>
    <row r="16" customFormat="false" ht="22.05" hidden="false" customHeight="false" outlineLevel="0" collapsed="false">
      <c r="A16" s="54" t="s">
        <v>349</v>
      </c>
      <c r="B16" s="54"/>
      <c r="C16" s="54"/>
      <c r="D16" s="54"/>
      <c r="E16" s="54"/>
      <c r="F16" s="54"/>
      <c r="G16" s="54"/>
      <c r="I16" s="10"/>
    </row>
    <row r="17" customFormat="false" ht="14.25" hidden="false" customHeight="false" outlineLevel="0" collapsed="false">
      <c r="I17" s="10"/>
    </row>
    <row r="18" customFormat="false" ht="14.25" hidden="false" customHeight="false" outlineLevel="0" collapsed="false">
      <c r="A18" s="3" t="s">
        <v>1</v>
      </c>
      <c r="B18" s="4" t="s">
        <v>2</v>
      </c>
      <c r="C18" s="4" t="s">
        <v>3</v>
      </c>
      <c r="D18" s="4" t="s">
        <v>4</v>
      </c>
      <c r="E18" s="4" t="s">
        <v>5</v>
      </c>
      <c r="F18" s="4" t="s">
        <v>153</v>
      </c>
      <c r="G18" s="5" t="s">
        <v>154</v>
      </c>
      <c r="I18" s="10"/>
    </row>
    <row r="19" customFormat="false" ht="14.25" hidden="false" customHeight="false" outlineLevel="0" collapsed="false">
      <c r="A19" s="80" t="s">
        <v>59</v>
      </c>
      <c r="B19" s="77" t="s">
        <v>350</v>
      </c>
      <c r="C19" s="76" t="n">
        <v>700</v>
      </c>
      <c r="D19" s="78" t="n">
        <f aca="false">(C19*0.22)</f>
        <v>154</v>
      </c>
      <c r="E19" s="79" t="n">
        <f aca="false">C19-D19</f>
        <v>546</v>
      </c>
      <c r="F19" s="79" t="s">
        <v>351</v>
      </c>
      <c r="G19" s="79" t="s">
        <v>159</v>
      </c>
      <c r="I19" s="10"/>
    </row>
    <row r="20" customFormat="false" ht="14.25" hidden="false" customHeight="false" outlineLevel="0" collapsed="false">
      <c r="A20" s="80" t="s">
        <v>59</v>
      </c>
      <c r="B20" s="77" t="s">
        <v>352</v>
      </c>
      <c r="C20" s="77" t="n">
        <v>700</v>
      </c>
      <c r="D20" s="77" t="n">
        <f aca="false">(C20*0.22)</f>
        <v>154</v>
      </c>
      <c r="E20" s="77" t="n">
        <f aca="false">C20-D20</f>
        <v>546</v>
      </c>
      <c r="F20" s="77" t="s">
        <v>353</v>
      </c>
      <c r="G20" s="77" t="s">
        <v>159</v>
      </c>
      <c r="I20" s="10"/>
      <c r="L20" s="26"/>
      <c r="M20" s="26"/>
      <c r="N20" s="26"/>
    </row>
    <row r="21" customFormat="false" ht="14.25" hidden="false" customHeight="false" outlineLevel="0" collapsed="false">
      <c r="A21" s="80" t="s">
        <v>59</v>
      </c>
      <c r="B21" s="77" t="s">
        <v>354</v>
      </c>
      <c r="C21" s="77" t="n">
        <v>200</v>
      </c>
      <c r="D21" s="77" t="n">
        <f aca="false">(C21*0.22)</f>
        <v>44</v>
      </c>
      <c r="E21" s="79" t="n">
        <f aca="false">C21-D21</f>
        <v>156</v>
      </c>
      <c r="F21" s="77" t="s">
        <v>355</v>
      </c>
      <c r="G21" s="77" t="s">
        <v>159</v>
      </c>
      <c r="I21" s="10"/>
      <c r="L21" s="26"/>
      <c r="M21" s="26"/>
      <c r="N21" s="26"/>
    </row>
    <row r="22" customFormat="false" ht="14.25" hidden="false" customHeight="false" outlineLevel="0" collapsed="false">
      <c r="A22" s="80" t="s">
        <v>59</v>
      </c>
      <c r="B22" s="77" t="s">
        <v>356</v>
      </c>
      <c r="C22" s="77" t="n">
        <v>350</v>
      </c>
      <c r="D22" s="77" t="n">
        <f aca="false">(C22*0.22)</f>
        <v>77</v>
      </c>
      <c r="E22" s="77" t="n">
        <f aca="false">C22-D22</f>
        <v>273</v>
      </c>
      <c r="F22" s="77" t="s">
        <v>357</v>
      </c>
      <c r="G22" s="79" t="s">
        <v>159</v>
      </c>
      <c r="I22" s="10"/>
      <c r="L22" s="26"/>
      <c r="M22" s="26"/>
      <c r="N22" s="26"/>
    </row>
    <row r="23" customFormat="false" ht="14.25" hidden="false" customHeight="false" outlineLevel="0" collapsed="false">
      <c r="A23" s="9"/>
      <c r="B23" s="9"/>
      <c r="C23" s="9"/>
      <c r="D23" s="9"/>
      <c r="E23" s="9"/>
      <c r="F23" s="9"/>
      <c r="G23" s="38"/>
      <c r="I23" s="10"/>
    </row>
    <row r="24" customFormat="false" ht="14.25" hidden="false" customHeight="false" outlineLevel="0" collapsed="false">
      <c r="A24" s="9"/>
      <c r="B24" s="9"/>
      <c r="C24" s="9"/>
      <c r="D24" s="9"/>
      <c r="E24" s="9"/>
      <c r="F24" s="9"/>
      <c r="G24" s="33"/>
      <c r="I24" s="10"/>
    </row>
    <row r="25" customFormat="false" ht="14.25" hidden="false" customHeight="false" outlineLevel="0" collapsed="false">
      <c r="C25" s="9" t="n">
        <f aca="false">SUM(C19:C24)</f>
        <v>1950</v>
      </c>
      <c r="D25" s="9" t="n">
        <f aca="false">SUM(D19:D24)</f>
        <v>429</v>
      </c>
      <c r="E25" s="27" t="n">
        <f aca="false">SUM(E19:E37)</f>
        <v>1911</v>
      </c>
      <c r="I25" s="10"/>
    </row>
    <row r="26" customFormat="false" ht="14.25" hidden="false" customHeight="false" outlineLevel="0" collapsed="false">
      <c r="I26" s="10"/>
    </row>
    <row r="27" customFormat="false" ht="14.25" hidden="false" customHeight="false" outlineLevel="0" collapsed="false">
      <c r="A27" s="14" t="s">
        <v>52</v>
      </c>
      <c r="B27" s="14" t="n">
        <f aca="false">D27/3</f>
        <v>507</v>
      </c>
      <c r="D27" s="1" t="n">
        <f aca="false">C25-D25</f>
        <v>1521</v>
      </c>
      <c r="I27" s="10"/>
    </row>
    <row r="28" customFormat="false" ht="14.25" hidden="false" customHeight="false" outlineLevel="0" collapsed="false">
      <c r="I28" s="10"/>
    </row>
    <row r="29" customFormat="false" ht="14.25" hidden="false" customHeight="false" outlineLevel="0" collapsed="false">
      <c r="I29" s="10"/>
    </row>
    <row r="30" customFormat="false" ht="14.25" hidden="false" customHeight="false" outlineLevel="0" collapsed="false">
      <c r="A30" s="19"/>
      <c r="B30" s="19"/>
      <c r="C30" s="19"/>
      <c r="D30" s="19"/>
      <c r="E30" s="19"/>
      <c r="F30" s="19"/>
      <c r="G30" s="19"/>
      <c r="H30" s="19"/>
      <c r="I30" s="10"/>
    </row>
    <row r="31" customFormat="false" ht="14.25" hidden="false" customHeight="false" outlineLevel="0" collapsed="false">
      <c r="I31" s="10"/>
      <c r="J31" s="67"/>
      <c r="K31" s="67"/>
      <c r="L31" s="67"/>
      <c r="M31" s="67"/>
      <c r="N31" s="67"/>
    </row>
    <row r="32" customFormat="false" ht="22.05" hidden="false" customHeight="false" outlineLevel="0" collapsed="false">
      <c r="A32" s="54" t="s">
        <v>358</v>
      </c>
      <c r="B32" s="54"/>
      <c r="C32" s="54"/>
      <c r="D32" s="54"/>
      <c r="E32" s="54"/>
      <c r="F32" s="54"/>
      <c r="G32" s="54"/>
      <c r="I32" s="10"/>
    </row>
    <row r="33" customFormat="false" ht="14.25" hidden="false" customHeight="false" outlineLevel="0" collapsed="false">
      <c r="I33" s="10"/>
    </row>
    <row r="34" customFormat="false" ht="14.25" hidden="false" customHeight="false" outlineLevel="0" collapsed="false">
      <c r="A34" s="3" t="s">
        <v>1</v>
      </c>
      <c r="B34" s="4" t="s">
        <v>2</v>
      </c>
      <c r="C34" s="4" t="s">
        <v>3</v>
      </c>
      <c r="D34" s="4" t="s">
        <v>4</v>
      </c>
      <c r="E34" s="4" t="s">
        <v>5</v>
      </c>
      <c r="F34" s="4" t="s">
        <v>153</v>
      </c>
      <c r="G34" s="5" t="s">
        <v>154</v>
      </c>
      <c r="I34" s="10"/>
    </row>
    <row r="35" customFormat="false" ht="14.25" hidden="false" customHeight="false" outlineLevel="0" collapsed="false">
      <c r="A35" s="80"/>
      <c r="B35" s="77" t="s">
        <v>359</v>
      </c>
      <c r="C35" s="76" t="n">
        <v>1750</v>
      </c>
      <c r="D35" s="78" t="n">
        <f aca="false">(C35*0.22)</f>
        <v>385</v>
      </c>
      <c r="E35" s="79" t="n">
        <f aca="false">C35-D35</f>
        <v>1365</v>
      </c>
      <c r="F35" s="81" t="s">
        <v>360</v>
      </c>
      <c r="G35" s="79" t="s">
        <v>159</v>
      </c>
      <c r="I35" s="10"/>
      <c r="L35" s="26"/>
      <c r="M35" s="26"/>
      <c r="N35" s="26"/>
    </row>
    <row r="36" customFormat="false" ht="14.25" hidden="false" customHeight="false" outlineLevel="0" collapsed="false">
      <c r="A36" s="77"/>
      <c r="B36" s="77" t="s">
        <v>361</v>
      </c>
      <c r="C36" s="77" t="n">
        <v>200</v>
      </c>
      <c r="D36" s="77" t="n">
        <f aca="false">(C36*0.22)</f>
        <v>44</v>
      </c>
      <c r="E36" s="79" t="n">
        <f aca="false">C36-D36</f>
        <v>156</v>
      </c>
      <c r="F36" s="77" t="s">
        <v>362</v>
      </c>
      <c r="G36" s="82" t="s">
        <v>159</v>
      </c>
      <c r="I36" s="10"/>
      <c r="L36" s="26"/>
      <c r="M36" s="26"/>
      <c r="N36" s="26"/>
    </row>
    <row r="37" customFormat="false" ht="14.25" hidden="false" customHeight="false" outlineLevel="0" collapsed="false">
      <c r="A37" s="80"/>
      <c r="B37" s="77" t="s">
        <v>363</v>
      </c>
      <c r="C37" s="77" t="n">
        <v>1400</v>
      </c>
      <c r="D37" s="77" t="n">
        <f aca="false">(C37*0.22)</f>
        <v>308</v>
      </c>
      <c r="E37" s="77" t="n">
        <f aca="false">C37-D37</f>
        <v>1092</v>
      </c>
      <c r="F37" s="77" t="s">
        <v>364</v>
      </c>
      <c r="G37" s="77" t="s">
        <v>159</v>
      </c>
      <c r="I37" s="10"/>
    </row>
    <row r="38" customFormat="false" ht="14.25" hidden="false" customHeight="false" outlineLevel="0" collapsed="false">
      <c r="A38" s="9"/>
      <c r="B38" s="33"/>
      <c r="C38" s="33"/>
      <c r="D38" s="33"/>
      <c r="E38" s="38"/>
      <c r="F38" s="33"/>
      <c r="G38" s="33"/>
      <c r="I38" s="10"/>
    </row>
    <row r="39" customFormat="false" ht="14.25" hidden="false" customHeight="false" outlineLevel="0" collapsed="false">
      <c r="A39" s="9"/>
      <c r="B39" s="33"/>
      <c r="C39" s="9"/>
      <c r="D39" s="33"/>
      <c r="E39" s="38"/>
      <c r="F39" s="38"/>
      <c r="G39" s="38"/>
      <c r="I39" s="10"/>
    </row>
    <row r="40" customFormat="false" ht="14.25" hidden="false" customHeight="false" outlineLevel="0" collapsed="false">
      <c r="C40" s="9" t="n">
        <f aca="false">SUM(C35:C39)</f>
        <v>3350</v>
      </c>
      <c r="D40" s="9" t="n">
        <f aca="false">SUM(D35:D39)</f>
        <v>737</v>
      </c>
      <c r="E40" s="27" t="n">
        <f aca="false">C40-D40</f>
        <v>2613</v>
      </c>
      <c r="I40" s="10"/>
    </row>
    <row r="41" customFormat="false" ht="14.25" hidden="false" customHeight="false" outlineLevel="0" collapsed="false">
      <c r="I41" s="10"/>
    </row>
    <row r="42" customFormat="false" ht="14.25" hidden="false" customHeight="false" outlineLevel="0" collapsed="false">
      <c r="A42" s="14" t="s">
        <v>52</v>
      </c>
      <c r="B42" s="14" t="n">
        <f aca="false">E40/3</f>
        <v>871</v>
      </c>
      <c r="D42" s="1" t="n">
        <f aca="false">C40-D40</f>
        <v>2613</v>
      </c>
      <c r="I42" s="10"/>
    </row>
    <row r="43" customFormat="false" ht="14.25" hidden="false" customHeight="false" outlineLevel="0" collapsed="false">
      <c r="I43" s="10"/>
    </row>
    <row r="44" customFormat="false" ht="14.25" hidden="false" customHeight="false" outlineLevel="0" collapsed="false">
      <c r="I44" s="10"/>
    </row>
    <row r="45" customFormat="false" ht="14.25" hidden="false" customHeight="false" outlineLevel="0" collapsed="false">
      <c r="A45" s="10"/>
      <c r="B45" s="10"/>
      <c r="C45" s="10"/>
      <c r="D45" s="10"/>
      <c r="E45" s="10"/>
      <c r="F45" s="10"/>
      <c r="G45" s="10"/>
      <c r="H45" s="10"/>
      <c r="I45" s="10"/>
    </row>
    <row r="46" customFormat="false" ht="14.25" hidden="false" customHeight="false" outlineLevel="0" collapsed="false">
      <c r="I46" s="10"/>
      <c r="J46" s="1"/>
    </row>
    <row r="47" customFormat="false" ht="22.05" hidden="false" customHeight="false" outlineLevel="0" collapsed="false">
      <c r="A47" s="54" t="s">
        <v>365</v>
      </c>
      <c r="B47" s="54"/>
      <c r="C47" s="54"/>
      <c r="D47" s="54"/>
      <c r="E47" s="54"/>
      <c r="F47" s="54"/>
      <c r="G47" s="54"/>
      <c r="I47" s="10"/>
    </row>
    <row r="48" customFormat="false" ht="14.25" hidden="false" customHeight="false" outlineLevel="0" collapsed="false">
      <c r="I48" s="10"/>
    </row>
    <row r="49" customFormat="false" ht="14.25" hidden="false" customHeight="false" outlineLevel="0" collapsed="false">
      <c r="A49" s="3" t="s">
        <v>1</v>
      </c>
      <c r="B49" s="83" t="s">
        <v>2</v>
      </c>
      <c r="C49" s="83" t="s">
        <v>3</v>
      </c>
      <c r="D49" s="83" t="s">
        <v>4</v>
      </c>
      <c r="E49" s="83" t="s">
        <v>5</v>
      </c>
      <c r="F49" s="83" t="s">
        <v>153</v>
      </c>
      <c r="G49" s="84" t="s">
        <v>154</v>
      </c>
      <c r="I49" s="10"/>
    </row>
    <row r="50" customFormat="false" ht="14.25" hidden="false" customHeight="false" outlineLevel="0" collapsed="false">
      <c r="A50" s="6"/>
      <c r="B50" s="33"/>
      <c r="C50" s="34"/>
      <c r="D50" s="68"/>
      <c r="E50" s="38"/>
      <c r="F50" s="38"/>
      <c r="G50" s="38"/>
      <c r="J50" s="1"/>
    </row>
    <row r="51" customFormat="false" ht="14.25" hidden="false" customHeight="false" outlineLevel="0" collapsed="false">
      <c r="A51" s="80" t="s">
        <v>366</v>
      </c>
      <c r="B51" s="77" t="s">
        <v>225</v>
      </c>
      <c r="C51" s="77" t="n">
        <v>1925</v>
      </c>
      <c r="D51" s="77" t="n">
        <f aca="false">(C51*0.22)</f>
        <v>423.5</v>
      </c>
      <c r="E51" s="77" t="n">
        <f aca="false">C51-D51</f>
        <v>1501.5</v>
      </c>
      <c r="F51" s="77" t="s">
        <v>367</v>
      </c>
      <c r="G51" s="82" t="s">
        <v>159</v>
      </c>
      <c r="I51" s="10"/>
    </row>
    <row r="52" customFormat="false" ht="14.25" hidden="false" customHeight="false" outlineLevel="0" collapsed="false">
      <c r="A52" s="80" t="s">
        <v>368</v>
      </c>
      <c r="B52" s="77" t="s">
        <v>369</v>
      </c>
      <c r="C52" s="77" t="n">
        <v>875</v>
      </c>
      <c r="D52" s="77" t="n">
        <f aca="false">(C52*0.22)</f>
        <v>192.5</v>
      </c>
      <c r="E52" s="77" t="n">
        <f aca="false">C52-D52</f>
        <v>682.5</v>
      </c>
      <c r="F52" s="77" t="s">
        <v>370</v>
      </c>
      <c r="G52" s="82" t="s">
        <v>159</v>
      </c>
      <c r="I52" s="10"/>
    </row>
    <row r="53" customFormat="false" ht="14.25" hidden="false" customHeight="false" outlineLevel="0" collapsed="false">
      <c r="A53" s="8"/>
      <c r="B53" s="9"/>
      <c r="C53" s="9"/>
      <c r="D53" s="9"/>
      <c r="E53" s="9"/>
      <c r="F53" s="9"/>
      <c r="G53" s="9"/>
      <c r="I53" s="10"/>
    </row>
    <row r="54" customFormat="false" ht="14.25" hidden="false" customHeight="false" outlineLevel="0" collapsed="false">
      <c r="A54" s="8"/>
      <c r="B54" s="9"/>
      <c r="C54" s="9"/>
      <c r="D54" s="9"/>
      <c r="E54" s="9"/>
      <c r="F54" s="9"/>
      <c r="G54" s="9"/>
      <c r="I54" s="10"/>
      <c r="L54" s="26"/>
      <c r="M54" s="26"/>
      <c r="N54" s="26"/>
    </row>
    <row r="55" customFormat="false" ht="14.25" hidden="false" customHeight="false" outlineLevel="0" collapsed="false">
      <c r="A55" s="9"/>
      <c r="B55" s="34"/>
      <c r="C55" s="33"/>
      <c r="D55" s="33"/>
      <c r="E55" s="38"/>
      <c r="F55" s="38"/>
      <c r="G55" s="38"/>
      <c r="I55" s="10"/>
    </row>
    <row r="56" customFormat="false" ht="14.25" hidden="false" customHeight="false" outlineLevel="0" collapsed="false">
      <c r="A56" s="9"/>
      <c r="B56" s="34"/>
      <c r="C56" s="34"/>
      <c r="D56" s="33"/>
      <c r="E56" s="38"/>
      <c r="F56" s="33"/>
      <c r="G56" s="38"/>
      <c r="I56" s="10"/>
    </row>
    <row r="57" customFormat="false" ht="14.25" hidden="false" customHeight="false" outlineLevel="0" collapsed="false">
      <c r="C57" s="9" t="n">
        <f aca="false">SUM(C50:C56)</f>
        <v>2800</v>
      </c>
      <c r="D57" s="9" t="n">
        <f aca="false">SUM(D50:D56)</f>
        <v>616</v>
      </c>
      <c r="E57" s="27" t="n">
        <f aca="false">C57-D57</f>
        <v>2184</v>
      </c>
      <c r="I57" s="10"/>
    </row>
    <row r="58" customFormat="false" ht="14.25" hidden="false" customHeight="false" outlineLevel="0" collapsed="false">
      <c r="I58" s="10"/>
    </row>
    <row r="59" customFormat="false" ht="14.25" hidden="false" customHeight="false" outlineLevel="0" collapsed="false">
      <c r="A59" s="14" t="s">
        <v>52</v>
      </c>
      <c r="B59" s="14" t="n">
        <f aca="false">D59/3</f>
        <v>728</v>
      </c>
      <c r="D59" s="1" t="n">
        <f aca="false">C57-D57</f>
        <v>2184</v>
      </c>
      <c r="I59" s="10"/>
    </row>
    <row r="60" customFormat="false" ht="14.25" hidden="false" customHeight="false" outlineLevel="0" collapsed="false">
      <c r="A60" s="22"/>
      <c r="B60" s="22"/>
      <c r="C60" s="22"/>
      <c r="D60" s="22"/>
      <c r="E60" s="22"/>
      <c r="F60" s="22"/>
      <c r="G60" s="22"/>
      <c r="H60" s="22"/>
      <c r="I60" s="21"/>
    </row>
    <row r="61" customFormat="false" ht="14.25" hidden="false" customHeight="false" outlineLevel="0" collapsed="false">
      <c r="A61" s="85"/>
      <c r="B61" s="85" t="s">
        <v>371</v>
      </c>
      <c r="C61" s="85" t="n">
        <v>5960</v>
      </c>
      <c r="D61" s="85"/>
      <c r="E61" s="85"/>
      <c r="F61" s="85"/>
      <c r="G61" s="85"/>
      <c r="H61" s="22"/>
      <c r="I61" s="21"/>
    </row>
    <row r="62" customFormat="false" ht="27" hidden="false" customHeight="true" outlineLevel="0" collapsed="false">
      <c r="A62" s="86" t="s">
        <v>372</v>
      </c>
      <c r="B62" s="86"/>
      <c r="C62" s="87" t="n">
        <f aca="false">SUM(C57+C25+C40+C9+C61)</f>
        <v>16160</v>
      </c>
      <c r="D62" s="87" t="n">
        <f aca="false">SUM(D57+D25+D40+D9+D61)</f>
        <v>2244</v>
      </c>
      <c r="E62" s="87" t="n">
        <f aca="false">C62-D62</f>
        <v>13916</v>
      </c>
      <c r="F62" s="88"/>
      <c r="G62" s="88"/>
      <c r="H62" s="88"/>
      <c r="I62" s="89"/>
      <c r="J62" s="90"/>
      <c r="K62" s="90"/>
      <c r="L62" s="90"/>
      <c r="M62" s="90"/>
      <c r="N62" s="90"/>
    </row>
    <row r="63" customFormat="false" ht="27" hidden="false" customHeight="true" outlineLevel="0" collapsed="false">
      <c r="A63" s="86" t="s">
        <v>373</v>
      </c>
      <c r="B63" s="86"/>
      <c r="C63" s="87" t="n">
        <f aca="false">(C62/12)</f>
        <v>1346.66666666667</v>
      </c>
      <c r="D63" s="87"/>
      <c r="E63" s="87"/>
      <c r="F63" s="88"/>
      <c r="G63" s="88"/>
      <c r="H63" s="88"/>
      <c r="I63" s="89"/>
      <c r="J63" s="90"/>
      <c r="K63" s="90"/>
      <c r="L63" s="90"/>
      <c r="M63" s="90"/>
      <c r="N63" s="90"/>
    </row>
    <row r="64" customFormat="false" ht="27" hidden="false" customHeight="true" outlineLevel="0" collapsed="false">
      <c r="A64" s="86" t="s">
        <v>374</v>
      </c>
      <c r="B64" s="86"/>
      <c r="C64" s="87" t="n">
        <f aca="false">(D64)/12</f>
        <v>1159.66666666667</v>
      </c>
      <c r="D64" s="87" t="n">
        <f aca="false">C62-D62</f>
        <v>13916</v>
      </c>
      <c r="E64" s="87"/>
      <c r="F64" s="88"/>
      <c r="G64" s="88"/>
      <c r="H64" s="88"/>
      <c r="I64" s="89"/>
      <c r="J64" s="90"/>
      <c r="K64" s="90"/>
      <c r="L64" s="90"/>
      <c r="M64" s="90"/>
      <c r="N64" s="90"/>
    </row>
    <row r="65" customFormat="false" ht="14.25" hidden="false" customHeight="false" outlineLevel="0" collapsed="false">
      <c r="A65" s="10"/>
      <c r="B65" s="10"/>
      <c r="C65" s="10"/>
      <c r="D65" s="10"/>
      <c r="E65" s="10"/>
      <c r="F65" s="10"/>
      <c r="G65" s="10"/>
      <c r="H65" s="10"/>
      <c r="I65" s="10"/>
    </row>
  </sheetData>
  <mergeCells count="7">
    <mergeCell ref="A1:G1"/>
    <mergeCell ref="A16:G16"/>
    <mergeCell ref="A32:G32"/>
    <mergeCell ref="A47:G47"/>
    <mergeCell ref="A62:B62"/>
    <mergeCell ref="A63:B63"/>
    <mergeCell ref="A64:B6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62"/>
  <sheetViews>
    <sheetView showFormulas="false" showGridLines="true" showRowColHeaders="true" showZeros="true" rightToLeft="false" tabSelected="false" showOutlineSymbols="true" defaultGridColor="true" view="normal" topLeftCell="A43" colorId="64" zoomScale="85" zoomScaleNormal="85" zoomScalePageLayoutView="100" workbookViewId="0">
      <selection pane="topLeft" activeCell="C25" activeCellId="0" sqref="C25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7" min="5" style="1" width="16.22"/>
    <col collapsed="false" customWidth="true" hidden="false" outlineLevel="0" max="9" min="8" style="1" width="4.22"/>
    <col collapsed="false" customWidth="true" hidden="false" outlineLevel="0" max="11" min="11" style="1" width="12"/>
    <col collapsed="false" customWidth="true" hidden="false" outlineLevel="0" max="13" min="12" style="1" width="10.78"/>
    <col collapsed="false" customWidth="true" hidden="false" outlineLevel="0" max="14" min="14" style="1" width="13"/>
    <col collapsed="false" customWidth="true" hidden="false" outlineLevel="0" max="17" min="16" style="1" width="25.77"/>
  </cols>
  <sheetData>
    <row r="1" customFormat="false" ht="22.05" hidden="false" customHeight="false" outlineLevel="0" collapsed="false">
      <c r="A1" s="54" t="s">
        <v>375</v>
      </c>
      <c r="B1" s="54"/>
      <c r="C1" s="54"/>
      <c r="D1" s="54"/>
      <c r="E1" s="54"/>
      <c r="F1" s="54"/>
      <c r="G1" s="54"/>
      <c r="I1" s="10"/>
    </row>
    <row r="2" customFormat="false" ht="14.25" hidden="false" customHeight="false" outlineLevel="0" collapsed="false">
      <c r="I2" s="10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I3" s="10"/>
    </row>
    <row r="4" customFormat="false" ht="14.25" hidden="false" customHeight="false" outlineLevel="0" collapsed="false">
      <c r="A4" s="91" t="s">
        <v>31</v>
      </c>
      <c r="B4" s="92" t="s">
        <v>376</v>
      </c>
      <c r="C4" s="92" t="n">
        <v>700</v>
      </c>
      <c r="D4" s="92" t="n">
        <f aca="false">(C4*0.221)</f>
        <v>154.7</v>
      </c>
      <c r="E4" s="92" t="n">
        <f aca="false">C4-D4</f>
        <v>545.3</v>
      </c>
      <c r="F4" s="92" t="s">
        <v>377</v>
      </c>
      <c r="G4" s="93" t="s">
        <v>159</v>
      </c>
      <c r="I4" s="10"/>
    </row>
    <row r="5" customFormat="false" ht="14.25" hidden="false" customHeight="false" outlineLevel="0" collapsed="false">
      <c r="A5" s="94" t="s">
        <v>30</v>
      </c>
      <c r="B5" s="95" t="s">
        <v>378</v>
      </c>
      <c r="C5" s="96" t="n">
        <v>1750</v>
      </c>
      <c r="D5" s="92" t="n">
        <f aca="false">(C5*0.221)</f>
        <v>386.75</v>
      </c>
      <c r="E5" s="96" t="n">
        <f aca="false">C5-D5</f>
        <v>1363.25</v>
      </c>
      <c r="F5" s="96" t="s">
        <v>370</v>
      </c>
      <c r="G5" s="97" t="s">
        <v>159</v>
      </c>
      <c r="I5" s="10"/>
    </row>
    <row r="6" customFormat="false" ht="14.25" hidden="false" customHeight="false" outlineLevel="0" collapsed="false">
      <c r="A6" s="94" t="s">
        <v>29</v>
      </c>
      <c r="B6" s="96" t="s">
        <v>379</v>
      </c>
      <c r="C6" s="98" t="n">
        <v>350</v>
      </c>
      <c r="D6" s="92" t="n">
        <f aca="false">(C6*0.221)</f>
        <v>77.35</v>
      </c>
      <c r="E6" s="99" t="n">
        <f aca="false">C6-D6</f>
        <v>272.65</v>
      </c>
      <c r="F6" s="100" t="s">
        <v>380</v>
      </c>
      <c r="G6" s="97" t="s">
        <v>159</v>
      </c>
      <c r="I6" s="10"/>
      <c r="J6" s="1"/>
      <c r="O6" s="1"/>
      <c r="R6" s="1"/>
    </row>
    <row r="7" customFormat="false" ht="14.25" hidden="false" customHeight="false" outlineLevel="0" collapsed="false">
      <c r="A7" s="8"/>
      <c r="B7" s="68"/>
      <c r="C7" s="33"/>
      <c r="D7" s="33"/>
      <c r="E7" s="33"/>
      <c r="F7" s="33"/>
      <c r="G7" s="33"/>
      <c r="I7" s="10"/>
      <c r="J7" s="1"/>
      <c r="O7" s="1"/>
      <c r="R7" s="1"/>
    </row>
    <row r="8" customFormat="false" ht="14.25" hidden="false" customHeight="false" outlineLevel="0" collapsed="false">
      <c r="A8" s="33"/>
      <c r="B8" s="68"/>
      <c r="C8" s="33"/>
      <c r="D8" s="33"/>
      <c r="E8" s="33"/>
      <c r="F8" s="33"/>
      <c r="G8" s="33"/>
      <c r="I8" s="10"/>
      <c r="J8" s="1"/>
      <c r="O8" s="1"/>
      <c r="R8" s="1"/>
    </row>
    <row r="9" customFormat="false" ht="14.25" hidden="false" customHeight="false" outlineLevel="0" collapsed="false">
      <c r="A9" s="9"/>
      <c r="C9" s="9" t="n">
        <f aca="false">SUM(C4:C8)</f>
        <v>2800</v>
      </c>
      <c r="D9" s="9" t="n">
        <f aca="false">SUM(D4:D8)</f>
        <v>618.8</v>
      </c>
      <c r="E9" s="9" t="n">
        <f aca="false">SUM(E4:E8)</f>
        <v>2181.2</v>
      </c>
      <c r="I9" s="10"/>
    </row>
    <row r="10" customFormat="false" ht="14.25" hidden="false" customHeight="false" outlineLevel="0" collapsed="false">
      <c r="I10" s="10"/>
    </row>
    <row r="11" customFormat="false" ht="14.25" hidden="false" customHeight="false" outlineLevel="0" collapsed="false">
      <c r="A11" s="14" t="s">
        <v>52</v>
      </c>
      <c r="B11" s="14" t="n">
        <f aca="false">D11/3</f>
        <v>727.066666666667</v>
      </c>
      <c r="D11" s="1" t="n">
        <f aca="false">C9-D9</f>
        <v>2181.2</v>
      </c>
      <c r="I11" s="10"/>
      <c r="O11" s="22"/>
      <c r="P11" s="22"/>
      <c r="Q11" s="22"/>
      <c r="R11" s="22"/>
    </row>
    <row r="12" customFormat="false" ht="14.25" hidden="false" customHeight="false" outlineLevel="0" collapsed="false">
      <c r="I12" s="10"/>
      <c r="O12" s="22"/>
      <c r="P12" s="22"/>
      <c r="Q12" s="22"/>
      <c r="R12" s="22"/>
    </row>
    <row r="13" customFormat="false" ht="14.25" hidden="false" customHeight="false" outlineLevel="0" collapsed="false">
      <c r="I13" s="10"/>
      <c r="O13" s="22"/>
      <c r="P13" s="22"/>
      <c r="Q13" s="22"/>
      <c r="R13" s="22"/>
    </row>
    <row r="14" customFormat="false" ht="14.25" hidden="false" customHeight="fals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O14" s="22"/>
      <c r="P14" s="22"/>
      <c r="Q14" s="22"/>
      <c r="R14" s="22"/>
    </row>
    <row r="15" customFormat="false" ht="14.25" hidden="false" customHeight="false" outlineLevel="0" collapsed="false">
      <c r="I15" s="10"/>
      <c r="J15" s="1"/>
      <c r="O15" s="22"/>
      <c r="P15" s="22"/>
      <c r="Q15" s="22"/>
      <c r="R15" s="22"/>
    </row>
    <row r="16" customFormat="false" ht="22.05" hidden="false" customHeight="false" outlineLevel="0" collapsed="false">
      <c r="A16" s="54" t="s">
        <v>381</v>
      </c>
      <c r="B16" s="54"/>
      <c r="C16" s="54"/>
      <c r="D16" s="54"/>
      <c r="E16" s="54"/>
      <c r="F16" s="54"/>
      <c r="G16" s="54"/>
      <c r="I16" s="10"/>
      <c r="O16" s="22"/>
      <c r="P16" s="22"/>
      <c r="Q16" s="22"/>
      <c r="R16" s="22"/>
    </row>
    <row r="17" customFormat="false" ht="14.25" hidden="false" customHeight="false" outlineLevel="0" collapsed="false">
      <c r="I17" s="10"/>
      <c r="O17" s="22"/>
      <c r="P17" s="22"/>
      <c r="Q17" s="22"/>
      <c r="R17" s="22"/>
    </row>
    <row r="18" customFormat="false" ht="14.25" hidden="false" customHeight="false" outlineLevel="0" collapsed="false">
      <c r="A18" s="3" t="s">
        <v>1</v>
      </c>
      <c r="B18" s="4" t="s">
        <v>2</v>
      </c>
      <c r="C18" s="4" t="s">
        <v>3</v>
      </c>
      <c r="D18" s="4" t="s">
        <v>4</v>
      </c>
      <c r="E18" s="4" t="s">
        <v>5</v>
      </c>
      <c r="F18" s="4" t="s">
        <v>153</v>
      </c>
      <c r="G18" s="5" t="s">
        <v>154</v>
      </c>
      <c r="I18" s="10"/>
      <c r="O18" s="22"/>
      <c r="P18" s="22"/>
      <c r="Q18" s="22"/>
      <c r="R18" s="22"/>
    </row>
    <row r="19" customFormat="false" ht="14.25" hidden="false" customHeight="false" outlineLevel="0" collapsed="false">
      <c r="A19" s="91" t="s">
        <v>58</v>
      </c>
      <c r="B19" s="95" t="s">
        <v>382</v>
      </c>
      <c r="C19" s="101" t="n">
        <v>1575</v>
      </c>
      <c r="D19" s="96" t="n">
        <f aca="false">(C19*0.221)</f>
        <v>348.075</v>
      </c>
      <c r="E19" s="99" t="n">
        <f aca="false">C19-D19</f>
        <v>1226.925</v>
      </c>
      <c r="F19" s="102" t="s">
        <v>383</v>
      </c>
      <c r="G19" s="96" t="s">
        <v>159</v>
      </c>
      <c r="I19" s="10"/>
      <c r="O19" s="22"/>
      <c r="P19" s="22"/>
      <c r="Q19" s="22"/>
      <c r="R19" s="22"/>
    </row>
    <row r="20" customFormat="false" ht="14.25" hidden="false" customHeight="false" outlineLevel="0" collapsed="false">
      <c r="A20" s="94" t="s">
        <v>58</v>
      </c>
      <c r="B20" s="95" t="s">
        <v>384</v>
      </c>
      <c r="C20" s="96" t="n">
        <v>500</v>
      </c>
      <c r="D20" s="96" t="n">
        <f aca="false">(C20*0.221)</f>
        <v>110.5</v>
      </c>
      <c r="E20" s="96" t="n">
        <f aca="false">C20-D20</f>
        <v>389.5</v>
      </c>
      <c r="F20" s="96" t="s">
        <v>385</v>
      </c>
      <c r="G20" s="96" t="s">
        <v>159</v>
      </c>
      <c r="I20" s="10"/>
      <c r="O20" s="22"/>
      <c r="P20" s="22"/>
      <c r="Q20" s="22"/>
      <c r="R20" s="22"/>
    </row>
    <row r="21" customFormat="false" ht="14.25" hidden="false" customHeight="false" outlineLevel="0" collapsed="false">
      <c r="A21" s="94" t="s">
        <v>58</v>
      </c>
      <c r="B21" s="96" t="s">
        <v>386</v>
      </c>
      <c r="C21" s="101" t="n">
        <v>350</v>
      </c>
      <c r="D21" s="96" t="n">
        <f aca="false">(C21*0.221)</f>
        <v>77.35</v>
      </c>
      <c r="E21" s="99" t="n">
        <f aca="false">C21-D21</f>
        <v>272.65</v>
      </c>
      <c r="F21" s="99" t="s">
        <v>387</v>
      </c>
      <c r="G21" s="99" t="s">
        <v>159</v>
      </c>
      <c r="I21" s="10"/>
      <c r="O21" s="22"/>
      <c r="P21" s="22"/>
      <c r="Q21" s="22"/>
      <c r="R21" s="22"/>
    </row>
    <row r="22" customFormat="false" ht="14.25" hidden="false" customHeight="false" outlineLevel="0" collapsed="false">
      <c r="A22" s="91" t="s">
        <v>59</v>
      </c>
      <c r="B22" s="96" t="s">
        <v>388</v>
      </c>
      <c r="C22" s="101" t="n">
        <v>4900</v>
      </c>
      <c r="D22" s="96" t="n">
        <f aca="false">(C22*0.221)</f>
        <v>1082.9</v>
      </c>
      <c r="E22" s="99" t="n">
        <f aca="false">C22-D22</f>
        <v>3817.1</v>
      </c>
      <c r="F22" s="99" t="s">
        <v>389</v>
      </c>
      <c r="G22" s="96" t="s">
        <v>159</v>
      </c>
      <c r="I22" s="10"/>
      <c r="O22" s="22"/>
      <c r="P22" s="22"/>
      <c r="Q22" s="22"/>
      <c r="R22" s="22"/>
    </row>
    <row r="23" customFormat="false" ht="14.25" hidden="false" customHeight="false" outlineLevel="0" collapsed="false">
      <c r="A23" s="9"/>
      <c r="B23" s="9" t="s">
        <v>390</v>
      </c>
      <c r="C23" s="9" t="n">
        <v>100</v>
      </c>
      <c r="D23" s="33" t="n">
        <f aca="false">(C23*0.221)</f>
        <v>22.1</v>
      </c>
      <c r="E23" s="38" t="n">
        <f aca="false">C23-D23</f>
        <v>77.9</v>
      </c>
      <c r="F23" s="9"/>
      <c r="G23" s="38" t="s">
        <v>391</v>
      </c>
      <c r="I23" s="10"/>
      <c r="O23" s="22"/>
      <c r="P23" s="22"/>
      <c r="Q23" s="22"/>
      <c r="R23" s="22"/>
    </row>
    <row r="24" customFormat="false" ht="14.25" hidden="false" customHeight="false" outlineLevel="0" collapsed="false">
      <c r="A24" s="103"/>
      <c r="B24" s="103" t="s">
        <v>392</v>
      </c>
      <c r="C24" s="103" t="n">
        <v>1400</v>
      </c>
      <c r="D24" s="103" t="n">
        <f aca="false">(C24*0.221)</f>
        <v>309.4</v>
      </c>
      <c r="E24" s="104" t="n">
        <f aca="false">C24-D24</f>
        <v>1090.6</v>
      </c>
      <c r="F24" s="103" t="s">
        <v>393</v>
      </c>
      <c r="G24" s="104" t="s">
        <v>394</v>
      </c>
      <c r="I24" s="10"/>
      <c r="O24" s="22"/>
      <c r="P24" s="22"/>
      <c r="Q24" s="22"/>
      <c r="R24" s="22"/>
    </row>
    <row r="25" customFormat="false" ht="14.25" hidden="false" customHeight="false" outlineLevel="0" collapsed="false">
      <c r="C25" s="9" t="n">
        <f aca="false">SUM(C19:C22)</f>
        <v>7325</v>
      </c>
      <c r="D25" s="9" t="n">
        <f aca="false">SUM(D19:D22)</f>
        <v>1618.825</v>
      </c>
      <c r="E25" s="9" t="n">
        <f aca="false">SUM(E19:E22)</f>
        <v>5706.175</v>
      </c>
      <c r="I25" s="10"/>
      <c r="O25" s="22"/>
      <c r="P25" s="22"/>
      <c r="Q25" s="22"/>
      <c r="R25" s="22"/>
    </row>
    <row r="26" customFormat="false" ht="14.25" hidden="false" customHeight="false" outlineLevel="0" collapsed="false">
      <c r="I26" s="10"/>
      <c r="O26" s="22"/>
      <c r="P26" s="22"/>
      <c r="Q26" s="22"/>
      <c r="R26" s="22"/>
    </row>
    <row r="27" customFormat="false" ht="14.25" hidden="false" customHeight="false" outlineLevel="0" collapsed="false">
      <c r="A27" s="14" t="s">
        <v>52</v>
      </c>
      <c r="B27" s="14" t="n">
        <f aca="false">D27/3</f>
        <v>1902.05833333333</v>
      </c>
      <c r="D27" s="1" t="n">
        <f aca="false">C25-D25</f>
        <v>5706.175</v>
      </c>
      <c r="I27" s="10"/>
      <c r="O27" s="22"/>
      <c r="P27" s="22"/>
      <c r="Q27" s="22"/>
      <c r="R27" s="22"/>
    </row>
    <row r="28" customFormat="false" ht="14.25" hidden="false" customHeight="false" outlineLevel="0" collapsed="false">
      <c r="I28" s="10"/>
      <c r="O28" s="22"/>
      <c r="P28" s="22"/>
      <c r="Q28" s="22"/>
      <c r="R28" s="22"/>
    </row>
    <row r="29" customFormat="false" ht="14.25" hidden="false" customHeight="false" outlineLevel="0" collapsed="false">
      <c r="I29" s="10"/>
      <c r="O29" s="22"/>
      <c r="P29" s="22"/>
      <c r="Q29" s="22"/>
      <c r="R29" s="22"/>
    </row>
    <row r="30" customFormat="false" ht="14.25" hidden="false" customHeight="false" outlineLevel="0" collapsed="false">
      <c r="A30" s="19"/>
      <c r="B30" s="19"/>
      <c r="C30" s="19"/>
      <c r="D30" s="19"/>
      <c r="E30" s="19"/>
      <c r="F30" s="19"/>
      <c r="G30" s="19"/>
      <c r="H30" s="19"/>
      <c r="I30" s="10"/>
      <c r="O30" s="22"/>
      <c r="P30" s="22"/>
      <c r="Q30" s="22"/>
      <c r="R30" s="22"/>
    </row>
    <row r="31" customFormat="false" ht="14.25" hidden="false" customHeight="false" outlineLevel="0" collapsed="false">
      <c r="I31" s="10"/>
      <c r="J31" s="67"/>
      <c r="K31" s="67"/>
      <c r="L31" s="67"/>
      <c r="M31" s="67"/>
      <c r="N31" s="67"/>
      <c r="O31" s="105"/>
      <c r="P31" s="105"/>
      <c r="Q31" s="105"/>
      <c r="R31" s="105"/>
    </row>
    <row r="32" customFormat="false" ht="22.05" hidden="false" customHeight="false" outlineLevel="0" collapsed="false">
      <c r="A32" s="54" t="s">
        <v>395</v>
      </c>
      <c r="B32" s="54"/>
      <c r="C32" s="54"/>
      <c r="D32" s="54"/>
      <c r="E32" s="54"/>
      <c r="F32" s="54"/>
      <c r="G32" s="54"/>
      <c r="I32" s="10"/>
      <c r="O32" s="22"/>
      <c r="P32" s="22"/>
      <c r="Q32" s="22"/>
      <c r="R32" s="22"/>
    </row>
    <row r="33" customFormat="false" ht="14.25" hidden="false" customHeight="false" outlineLevel="0" collapsed="false">
      <c r="I33" s="10"/>
      <c r="O33" s="22"/>
      <c r="P33" s="22"/>
      <c r="Q33" s="22"/>
      <c r="R33" s="22"/>
    </row>
    <row r="34" customFormat="false" ht="14.25" hidden="false" customHeight="false" outlineLevel="0" collapsed="false">
      <c r="A34" s="3" t="s">
        <v>1</v>
      </c>
      <c r="B34" s="4" t="s">
        <v>2</v>
      </c>
      <c r="C34" s="4" t="s">
        <v>3</v>
      </c>
      <c r="D34" s="4" t="s">
        <v>4</v>
      </c>
      <c r="E34" s="4" t="s">
        <v>5</v>
      </c>
      <c r="F34" s="4" t="s">
        <v>153</v>
      </c>
      <c r="G34" s="5" t="s">
        <v>154</v>
      </c>
      <c r="I34" s="10"/>
      <c r="O34" s="22"/>
      <c r="P34" s="22"/>
      <c r="Q34" s="22"/>
      <c r="R34" s="22"/>
    </row>
    <row r="35" customFormat="false" ht="14.25" hidden="false" customHeight="false" outlineLevel="0" collapsed="false">
      <c r="A35" s="106" t="s">
        <v>77</v>
      </c>
      <c r="B35" s="37" t="s">
        <v>396</v>
      </c>
      <c r="C35" s="30" t="n">
        <v>1750</v>
      </c>
      <c r="D35" s="107" t="n">
        <f aca="false">(C35*0.22)</f>
        <v>385</v>
      </c>
      <c r="E35" s="45" t="n">
        <f aca="false">C35-D35</f>
        <v>1365</v>
      </c>
      <c r="F35" s="37" t="s">
        <v>397</v>
      </c>
      <c r="G35" s="45" t="s">
        <v>159</v>
      </c>
      <c r="I35" s="10"/>
      <c r="L35" s="26"/>
      <c r="M35" s="26"/>
      <c r="N35" s="26"/>
      <c r="O35" s="22"/>
      <c r="P35" s="108"/>
      <c r="Q35" s="108"/>
      <c r="R35" s="22"/>
    </row>
    <row r="36" customFormat="false" ht="14.25" hidden="false" customHeight="false" outlineLevel="0" collapsed="false">
      <c r="A36" s="96" t="s">
        <v>75</v>
      </c>
      <c r="B36" s="96" t="s">
        <v>398</v>
      </c>
      <c r="C36" s="96" t="n">
        <v>840</v>
      </c>
      <c r="D36" s="96" t="n">
        <f aca="false">(C36*0.221)</f>
        <v>185.64</v>
      </c>
      <c r="E36" s="99" t="n">
        <f aca="false">C36-D36</f>
        <v>654.36</v>
      </c>
      <c r="F36" s="96" t="s">
        <v>399</v>
      </c>
      <c r="G36" s="96" t="s">
        <v>159</v>
      </c>
      <c r="I36" s="10"/>
      <c r="O36" s="22"/>
      <c r="P36" s="22"/>
      <c r="Q36" s="22"/>
      <c r="R36" s="22"/>
    </row>
    <row r="37" customFormat="false" ht="14.25" hidden="false" customHeight="false" outlineLevel="0" collapsed="false">
      <c r="A37" s="91" t="s">
        <v>75</v>
      </c>
      <c r="B37" s="95" t="s">
        <v>400</v>
      </c>
      <c r="C37" s="101" t="n">
        <v>875</v>
      </c>
      <c r="D37" s="96" t="n">
        <f aca="false">(C37*0.221)</f>
        <v>193.375</v>
      </c>
      <c r="E37" s="99" t="n">
        <f aca="false">C37-D37</f>
        <v>681.625</v>
      </c>
      <c r="F37" s="102" t="s">
        <v>401</v>
      </c>
      <c r="G37" s="96" t="s">
        <v>159</v>
      </c>
      <c r="I37" s="10"/>
      <c r="O37" s="22"/>
      <c r="P37" s="22"/>
      <c r="Q37" s="22"/>
      <c r="R37" s="22"/>
    </row>
    <row r="38" customFormat="false" ht="14.25" hidden="false" customHeight="false" outlineLevel="0" collapsed="false">
      <c r="C38" s="9" t="n">
        <f aca="false">SUM(C35:C37)</f>
        <v>3465</v>
      </c>
      <c r="D38" s="9" t="n">
        <f aca="false">SUM(D35:D37)</f>
        <v>764.015</v>
      </c>
      <c r="E38" s="27" t="n">
        <f aca="false">C38-D38</f>
        <v>2700.985</v>
      </c>
      <c r="I38" s="10"/>
      <c r="O38" s="22"/>
      <c r="P38" s="22"/>
      <c r="Q38" s="22"/>
      <c r="R38" s="22"/>
    </row>
    <row r="39" customFormat="false" ht="14.25" hidden="false" customHeight="false" outlineLevel="0" collapsed="false">
      <c r="I39" s="10"/>
      <c r="O39" s="22"/>
      <c r="P39" s="22"/>
      <c r="Q39" s="22"/>
      <c r="R39" s="22"/>
    </row>
    <row r="40" customFormat="false" ht="14.25" hidden="false" customHeight="false" outlineLevel="0" collapsed="false">
      <c r="A40" s="14" t="s">
        <v>52</v>
      </c>
      <c r="B40" s="14" t="n">
        <f aca="false">E38/3</f>
        <v>900.328333333333</v>
      </c>
      <c r="D40" s="1" t="n">
        <f aca="false">C38-D38</f>
        <v>2700.985</v>
      </c>
      <c r="I40" s="10"/>
      <c r="O40" s="22"/>
      <c r="P40" s="22"/>
      <c r="Q40" s="22"/>
      <c r="R40" s="22"/>
    </row>
    <row r="41" customFormat="false" ht="14.25" hidden="false" customHeight="false" outlineLevel="0" collapsed="false">
      <c r="I41" s="10"/>
      <c r="O41" s="22"/>
      <c r="P41" s="109"/>
      <c r="Q41" s="109"/>
      <c r="R41" s="22"/>
    </row>
    <row r="42" customFormat="false" ht="14.25" hidden="false" customHeight="false" outlineLevel="0" collapsed="false">
      <c r="I42" s="10"/>
      <c r="O42" s="22"/>
      <c r="P42" s="110"/>
      <c r="Q42" s="111"/>
      <c r="R42" s="22"/>
    </row>
    <row r="43" customFormat="false" ht="14.2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O43" s="22"/>
      <c r="P43" s="110"/>
      <c r="Q43" s="111"/>
      <c r="R43" s="22"/>
    </row>
    <row r="44" customFormat="false" ht="14.25" hidden="false" customHeight="false" outlineLevel="0" collapsed="false">
      <c r="I44" s="10"/>
      <c r="J44" s="1"/>
      <c r="O44" s="22"/>
      <c r="P44" s="108"/>
      <c r="Q44" s="108"/>
      <c r="R44" s="22"/>
    </row>
    <row r="45" customFormat="false" ht="22.05" hidden="false" customHeight="false" outlineLevel="0" collapsed="false">
      <c r="A45" s="54" t="s">
        <v>402</v>
      </c>
      <c r="B45" s="54"/>
      <c r="C45" s="54"/>
      <c r="D45" s="54"/>
      <c r="E45" s="54"/>
      <c r="F45" s="54"/>
      <c r="G45" s="54"/>
      <c r="I45" s="10"/>
      <c r="O45" s="22"/>
      <c r="P45" s="111"/>
      <c r="Q45" s="111"/>
      <c r="R45" s="22"/>
    </row>
    <row r="46" customFormat="false" ht="14.25" hidden="false" customHeight="false" outlineLevel="0" collapsed="false">
      <c r="I46" s="10"/>
      <c r="O46" s="22"/>
      <c r="P46" s="108"/>
      <c r="Q46" s="108"/>
      <c r="R46" s="22"/>
    </row>
    <row r="47" customFormat="false" ht="14.25" hidden="false" customHeight="false" outlineLevel="0" collapsed="false">
      <c r="A47" s="3" t="s">
        <v>1</v>
      </c>
      <c r="B47" s="83" t="s">
        <v>2</v>
      </c>
      <c r="C47" s="83" t="s">
        <v>3</v>
      </c>
      <c r="D47" s="83" t="s">
        <v>4</v>
      </c>
      <c r="E47" s="83" t="s">
        <v>5</v>
      </c>
      <c r="F47" s="83" t="s">
        <v>153</v>
      </c>
      <c r="G47" s="84" t="s">
        <v>154</v>
      </c>
      <c r="I47" s="10"/>
      <c r="O47" s="22"/>
      <c r="P47" s="111"/>
      <c r="Q47" s="111"/>
      <c r="R47" s="22"/>
    </row>
    <row r="48" customFormat="false" ht="14.25" hidden="false" customHeight="false" outlineLevel="0" collapsed="false">
      <c r="A48" s="37" t="s">
        <v>368</v>
      </c>
      <c r="B48" s="37" t="s">
        <v>403</v>
      </c>
      <c r="C48" s="37" t="n">
        <v>1000</v>
      </c>
      <c r="D48" s="37" t="n">
        <f aca="false">(C48*0.221)</f>
        <v>221</v>
      </c>
      <c r="E48" s="45" t="n">
        <f aca="false">C48-D48</f>
        <v>779</v>
      </c>
      <c r="F48" s="37" t="s">
        <v>404</v>
      </c>
      <c r="G48" s="45" t="s">
        <v>159</v>
      </c>
      <c r="I48" s="10"/>
      <c r="O48" s="22"/>
      <c r="P48" s="22"/>
      <c r="Q48" s="22"/>
      <c r="R48" s="22"/>
    </row>
    <row r="49" customFormat="false" ht="15" hidden="false" customHeight="true" outlineLevel="0" collapsed="false">
      <c r="A49" s="37" t="s">
        <v>368</v>
      </c>
      <c r="B49" s="37" t="s">
        <v>405</v>
      </c>
      <c r="C49" s="37" t="n">
        <v>2100</v>
      </c>
      <c r="D49" s="37" t="n">
        <f aca="false">(C49*0.221)</f>
        <v>464.1</v>
      </c>
      <c r="E49" s="45" t="n">
        <f aca="false">C49-D49</f>
        <v>1635.9</v>
      </c>
      <c r="F49" s="37" t="s">
        <v>406</v>
      </c>
      <c r="G49" s="37" t="s">
        <v>159</v>
      </c>
      <c r="I49" s="10"/>
      <c r="O49" s="22"/>
      <c r="P49" s="22"/>
      <c r="Q49" s="22"/>
      <c r="R49" s="22"/>
    </row>
    <row r="50" customFormat="false" ht="15" hidden="false" customHeight="true" outlineLevel="0" collapsed="false">
      <c r="A50" s="106" t="s">
        <v>368</v>
      </c>
      <c r="B50" s="37" t="s">
        <v>407</v>
      </c>
      <c r="C50" s="30" t="n">
        <v>500</v>
      </c>
      <c r="D50" s="37" t="n">
        <f aca="false">(C50*0.221)</f>
        <v>110.5</v>
      </c>
      <c r="E50" s="45" t="n">
        <f aca="false">C50-D50</f>
        <v>389.5</v>
      </c>
      <c r="F50" s="45" t="s">
        <v>408</v>
      </c>
      <c r="G50" s="45" t="s">
        <v>159</v>
      </c>
      <c r="I50" s="10"/>
      <c r="O50" s="22"/>
      <c r="P50" s="112"/>
      <c r="Q50" s="22"/>
      <c r="R50" s="22"/>
    </row>
    <row r="51" customFormat="false" ht="14.25" hidden="false" customHeight="false" outlineLevel="0" collapsed="false">
      <c r="A51" s="106" t="s">
        <v>368</v>
      </c>
      <c r="B51" s="107" t="s">
        <v>409</v>
      </c>
      <c r="C51" s="37" t="n">
        <v>400</v>
      </c>
      <c r="D51" s="37" t="n">
        <f aca="false">(C51*0.221)</f>
        <v>88.4</v>
      </c>
      <c r="E51" s="37" t="n">
        <f aca="false">C51-D51</f>
        <v>311.6</v>
      </c>
      <c r="F51" s="37" t="s">
        <v>385</v>
      </c>
      <c r="G51" s="37" t="s">
        <v>159</v>
      </c>
      <c r="I51" s="10"/>
      <c r="O51" s="22"/>
      <c r="P51" s="22"/>
      <c r="Q51" s="22"/>
      <c r="R51" s="22"/>
    </row>
    <row r="52" customFormat="false" ht="14.25" hidden="false" customHeight="false" outlineLevel="0" collapsed="false">
      <c r="A52" s="9"/>
      <c r="B52" s="9"/>
      <c r="C52" s="9"/>
      <c r="D52" s="9"/>
      <c r="E52" s="9"/>
      <c r="F52" s="9"/>
      <c r="G52" s="9"/>
      <c r="I52" s="10"/>
    </row>
    <row r="53" customFormat="false" ht="15" hidden="false" customHeight="true" outlineLevel="0" collapsed="false">
      <c r="A53" s="9"/>
      <c r="B53" s="9"/>
      <c r="C53" s="9"/>
      <c r="D53" s="9"/>
      <c r="E53" s="9"/>
      <c r="F53" s="9"/>
      <c r="G53" s="9"/>
      <c r="I53" s="10"/>
      <c r="L53" s="26"/>
      <c r="M53" s="26"/>
      <c r="N53" s="26"/>
      <c r="O53" s="22"/>
      <c r="P53" s="22"/>
      <c r="Q53" s="22"/>
      <c r="R53" s="22"/>
    </row>
    <row r="54" customFormat="false" ht="14.25" hidden="false" customHeight="false" outlineLevel="0" collapsed="false">
      <c r="C54" s="7" t="n">
        <f aca="false">SUM(C48:C51)</f>
        <v>4000</v>
      </c>
      <c r="D54" s="28" t="n">
        <f aca="false">(C54*0.221)</f>
        <v>884</v>
      </c>
      <c r="E54" s="35" t="n">
        <f aca="false">C54-D54</f>
        <v>3116</v>
      </c>
      <c r="I54" s="10"/>
      <c r="O54" s="22"/>
      <c r="P54" s="22"/>
      <c r="Q54" s="22"/>
      <c r="R54" s="22"/>
    </row>
    <row r="55" customFormat="false" ht="14.25" hidden="false" customHeight="false" outlineLevel="0" collapsed="false">
      <c r="I55" s="10"/>
      <c r="O55" s="22"/>
      <c r="P55" s="22"/>
      <c r="Q55" s="22"/>
      <c r="R55" s="22"/>
    </row>
    <row r="56" customFormat="false" ht="14.25" hidden="false" customHeight="false" outlineLevel="0" collapsed="false">
      <c r="A56" s="14" t="s">
        <v>52</v>
      </c>
      <c r="B56" s="14" t="n">
        <f aca="false">D56/3</f>
        <v>1038.66666666667</v>
      </c>
      <c r="D56" s="1" t="n">
        <f aca="false">C54-D54</f>
        <v>3116</v>
      </c>
      <c r="I56" s="10"/>
      <c r="O56" s="22"/>
      <c r="P56" s="22"/>
      <c r="Q56" s="22"/>
      <c r="R56" s="22"/>
    </row>
    <row r="57" customFormat="false" ht="14.25" hidden="false" customHeight="false" outlineLevel="0" collapsed="false">
      <c r="A57" s="22"/>
      <c r="B57" s="22"/>
      <c r="C57" s="22"/>
      <c r="D57" s="22"/>
      <c r="E57" s="22"/>
      <c r="F57" s="22"/>
      <c r="G57" s="22"/>
      <c r="H57" s="22"/>
      <c r="I57" s="21"/>
      <c r="O57" s="22"/>
      <c r="P57" s="22"/>
      <c r="Q57" s="22"/>
      <c r="R57" s="22"/>
    </row>
    <row r="58" customFormat="false" ht="14.25" hidden="false" customHeight="false" outlineLevel="0" collapsed="false">
      <c r="A58" s="85"/>
      <c r="B58" s="85" t="s">
        <v>371</v>
      </c>
      <c r="C58" s="85"/>
      <c r="D58" s="85"/>
      <c r="E58" s="85"/>
      <c r="F58" s="85"/>
      <c r="G58" s="85"/>
      <c r="H58" s="22"/>
      <c r="I58" s="21"/>
      <c r="O58" s="22"/>
      <c r="P58" s="22"/>
      <c r="Q58" s="22"/>
      <c r="R58" s="22"/>
    </row>
    <row r="59" customFormat="false" ht="27" hidden="false" customHeight="true" outlineLevel="0" collapsed="false">
      <c r="A59" s="86" t="s">
        <v>372</v>
      </c>
      <c r="B59" s="86"/>
      <c r="C59" s="87" t="n">
        <f aca="false">SUM(C54+C25+C38+C9+C58)</f>
        <v>17590</v>
      </c>
      <c r="D59" s="87" t="n">
        <f aca="false">SUM(D54+D25+D38+D9+D58)</f>
        <v>3885.64</v>
      </c>
      <c r="E59" s="87" t="n">
        <f aca="false">C59-D59</f>
        <v>13704.36</v>
      </c>
      <c r="F59" s="88"/>
      <c r="G59" s="88"/>
      <c r="H59" s="88"/>
      <c r="I59" s="89"/>
      <c r="J59" s="90"/>
      <c r="K59" s="90"/>
      <c r="L59" s="90"/>
      <c r="M59" s="90"/>
      <c r="N59" s="90"/>
      <c r="O59" s="90"/>
      <c r="P59" s="90"/>
      <c r="Q59" s="90"/>
      <c r="R59" s="90"/>
    </row>
    <row r="60" customFormat="false" ht="27" hidden="false" customHeight="true" outlineLevel="0" collapsed="false">
      <c r="A60" s="86" t="s">
        <v>373</v>
      </c>
      <c r="B60" s="86"/>
      <c r="C60" s="87" t="n">
        <f aca="false">(C59/12)</f>
        <v>1465.83333333333</v>
      </c>
      <c r="D60" s="87"/>
      <c r="E60" s="87"/>
      <c r="F60" s="88"/>
      <c r="G60" s="88"/>
      <c r="H60" s="88"/>
      <c r="I60" s="89"/>
      <c r="J60" s="90"/>
      <c r="K60" s="90"/>
      <c r="L60" s="90"/>
      <c r="M60" s="90"/>
      <c r="N60" s="90"/>
      <c r="O60" s="90"/>
      <c r="P60" s="90"/>
      <c r="Q60" s="90"/>
      <c r="R60" s="90"/>
    </row>
    <row r="61" customFormat="false" ht="27" hidden="false" customHeight="true" outlineLevel="0" collapsed="false">
      <c r="A61" s="86" t="s">
        <v>374</v>
      </c>
      <c r="B61" s="86"/>
      <c r="C61" s="87" t="n">
        <f aca="false">(D61)/12</f>
        <v>1142.03</v>
      </c>
      <c r="D61" s="87" t="n">
        <f aca="false">C59-D59</f>
        <v>13704.36</v>
      </c>
      <c r="E61" s="87"/>
      <c r="F61" s="88"/>
      <c r="G61" s="88"/>
      <c r="H61" s="88"/>
      <c r="I61" s="89"/>
      <c r="J61" s="90"/>
      <c r="K61" s="90"/>
      <c r="L61" s="90"/>
      <c r="M61" s="90"/>
      <c r="N61" s="90"/>
      <c r="O61" s="90"/>
      <c r="P61" s="90"/>
      <c r="Q61" s="90"/>
      <c r="R61" s="90"/>
    </row>
    <row r="62" customFormat="false" ht="14.25" hidden="false" customHeight="false" outlineLevel="0" collapsed="false">
      <c r="A62" s="10"/>
      <c r="B62" s="10"/>
      <c r="C62" s="10"/>
      <c r="D62" s="10"/>
      <c r="E62" s="10"/>
      <c r="F62" s="10"/>
      <c r="G62" s="10"/>
      <c r="H62" s="10"/>
      <c r="I62" s="10"/>
    </row>
  </sheetData>
  <mergeCells count="9">
    <mergeCell ref="A1:G1"/>
    <mergeCell ref="A16:G16"/>
    <mergeCell ref="A32:G32"/>
    <mergeCell ref="P41:Q41"/>
    <mergeCell ref="P42:P43"/>
    <mergeCell ref="A45:G45"/>
    <mergeCell ref="A59:B59"/>
    <mergeCell ref="A60:B60"/>
    <mergeCell ref="A61:B6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63"/>
  <sheetViews>
    <sheetView showFormulas="false" showGridLines="true" showRowColHeaders="true" showZeros="true" rightToLeft="false" tabSelected="false" showOutlineSymbols="true" defaultGridColor="true" view="normal" topLeftCell="A37" colorId="64" zoomScale="85" zoomScaleNormal="85" zoomScalePageLayoutView="100" workbookViewId="0">
      <selection pane="topLeft" activeCell="B49" activeCellId="0" sqref="B49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7" min="5" style="1" width="16.22"/>
    <col collapsed="false" customWidth="true" hidden="false" outlineLevel="0" max="8" min="8" style="1" width="4.22"/>
    <col collapsed="false" customWidth="true" hidden="false" outlineLevel="0" max="9" min="9" style="1" width="1"/>
    <col collapsed="false" customWidth="true" hidden="false" outlineLevel="0" max="11" min="11" style="1" width="12"/>
    <col collapsed="false" customWidth="true" hidden="false" outlineLevel="0" max="13" min="12" style="1" width="10.78"/>
    <col collapsed="false" customWidth="true" hidden="false" outlineLevel="0" max="14" min="14" style="1" width="13"/>
    <col collapsed="false" customWidth="true" hidden="false" outlineLevel="0" max="17" min="16" style="1" width="25.77"/>
  </cols>
  <sheetData>
    <row r="1" customFormat="false" ht="22.05" hidden="false" customHeight="false" outlineLevel="0" collapsed="false">
      <c r="A1" s="54" t="s">
        <v>410</v>
      </c>
      <c r="B1" s="54"/>
      <c r="C1" s="54"/>
      <c r="D1" s="54"/>
      <c r="E1" s="54"/>
      <c r="F1" s="54"/>
      <c r="G1" s="54"/>
      <c r="I1" s="10"/>
    </row>
    <row r="2" customFormat="false" ht="14.25" hidden="false" customHeight="false" outlineLevel="0" collapsed="false">
      <c r="I2" s="10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I3" s="10"/>
    </row>
    <row r="4" customFormat="false" ht="14.25" hidden="false" customHeight="false" outlineLevel="0" collapsed="false">
      <c r="A4" s="96" t="s">
        <v>29</v>
      </c>
      <c r="B4" s="96" t="s">
        <v>411</v>
      </c>
      <c r="C4" s="96" t="n">
        <v>1400</v>
      </c>
      <c r="D4" s="96" t="n">
        <f aca="false">(C4*0.222)</f>
        <v>310.8</v>
      </c>
      <c r="E4" s="96" t="n">
        <f aca="false">C4-D4</f>
        <v>1089.2</v>
      </c>
      <c r="F4" s="96" t="s">
        <v>412</v>
      </c>
      <c r="G4" s="96" t="s">
        <v>159</v>
      </c>
      <c r="I4" s="10"/>
    </row>
    <row r="5" customFormat="false" ht="14.25" hidden="false" customHeight="false" outlineLevel="0" collapsed="false">
      <c r="A5" s="94" t="s">
        <v>30</v>
      </c>
      <c r="B5" s="95" t="s">
        <v>413</v>
      </c>
      <c r="C5" s="96" t="n">
        <v>500</v>
      </c>
      <c r="D5" s="96" t="n">
        <f aca="false">(C5*0.222)</f>
        <v>111</v>
      </c>
      <c r="E5" s="96" t="n">
        <f aca="false">C5-D5</f>
        <v>389</v>
      </c>
      <c r="F5" s="96" t="s">
        <v>414</v>
      </c>
      <c r="G5" s="97" t="s">
        <v>159</v>
      </c>
      <c r="I5" s="10"/>
      <c r="O5" s="22"/>
      <c r="P5" s="108"/>
      <c r="Q5" s="108"/>
      <c r="R5" s="22"/>
    </row>
    <row r="6" customFormat="false" ht="14.25" hidden="false" customHeight="false" outlineLevel="0" collapsed="false">
      <c r="A6" s="8"/>
      <c r="B6" s="33" t="s">
        <v>415</v>
      </c>
      <c r="C6" s="34"/>
      <c r="D6" s="33" t="n">
        <v>430</v>
      </c>
      <c r="E6" s="33"/>
      <c r="F6" s="38"/>
      <c r="G6" s="38"/>
      <c r="I6" s="10"/>
      <c r="O6" s="22"/>
      <c r="P6" s="108"/>
      <c r="Q6" s="108"/>
      <c r="R6" s="22"/>
    </row>
    <row r="7" customFormat="false" ht="14.25" hidden="false" customHeight="false" outlineLevel="0" collapsed="false">
      <c r="A7" s="8"/>
      <c r="B7" s="68"/>
      <c r="C7" s="33"/>
      <c r="D7" s="33"/>
      <c r="E7" s="33"/>
      <c r="F7" s="33"/>
      <c r="G7" s="33"/>
      <c r="I7" s="10"/>
    </row>
    <row r="8" customFormat="false" ht="14.25" hidden="false" customHeight="false" outlineLevel="0" collapsed="false">
      <c r="A8" s="33"/>
      <c r="B8" s="68"/>
      <c r="C8" s="33"/>
      <c r="D8" s="33"/>
      <c r="E8" s="33"/>
      <c r="F8" s="33"/>
      <c r="G8" s="33"/>
      <c r="I8" s="10"/>
    </row>
    <row r="9" customFormat="false" ht="14.25" hidden="false" customHeight="false" outlineLevel="0" collapsed="false">
      <c r="A9" s="9"/>
      <c r="C9" s="9" t="n">
        <f aca="false">SUM(C4:C6)</f>
        <v>1900</v>
      </c>
      <c r="D9" s="9" t="n">
        <f aca="false">SUM(D4:D5)</f>
        <v>421.8</v>
      </c>
      <c r="E9" s="9" t="n">
        <f aca="false">SUM(E4:E8)</f>
        <v>1478.2</v>
      </c>
      <c r="I9" s="10"/>
      <c r="O9" s="22"/>
      <c r="P9" s="22"/>
      <c r="Q9" s="22"/>
      <c r="R9" s="22"/>
    </row>
    <row r="10" customFormat="false" ht="14.25" hidden="false" customHeight="false" outlineLevel="0" collapsed="false">
      <c r="I10" s="10"/>
      <c r="O10" s="22"/>
      <c r="P10" s="22"/>
      <c r="Q10" s="22"/>
      <c r="R10" s="22"/>
    </row>
    <row r="11" customFormat="false" ht="14.25" hidden="false" customHeight="false" outlineLevel="0" collapsed="false">
      <c r="A11" s="14" t="s">
        <v>52</v>
      </c>
      <c r="B11" s="14" t="n">
        <f aca="false">D11/3</f>
        <v>492.733333333333</v>
      </c>
      <c r="D11" s="1" t="n">
        <f aca="false">C9-D9</f>
        <v>1478.2</v>
      </c>
      <c r="I11" s="10"/>
      <c r="O11" s="22"/>
      <c r="P11" s="22"/>
      <c r="Q11" s="22"/>
      <c r="R11" s="22"/>
    </row>
    <row r="12" customFormat="false" ht="14.25" hidden="false" customHeight="false" outlineLevel="0" collapsed="false">
      <c r="I12" s="10"/>
      <c r="O12" s="22"/>
      <c r="P12" s="22"/>
      <c r="Q12" s="22"/>
      <c r="R12" s="22"/>
    </row>
    <row r="13" customFormat="false" ht="14.25" hidden="false" customHeight="false" outlineLevel="0" collapsed="false">
      <c r="I13" s="10"/>
      <c r="J13" s="1"/>
      <c r="O13" s="22"/>
      <c r="P13" s="22"/>
      <c r="Q13" s="22"/>
      <c r="R13" s="22"/>
    </row>
    <row r="14" customFormat="false" ht="14.25" hidden="false" customHeight="fals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O14" s="22"/>
      <c r="P14" s="22"/>
      <c r="Q14" s="22"/>
      <c r="R14" s="22"/>
    </row>
    <row r="15" customFormat="false" ht="14.25" hidden="false" customHeight="false" outlineLevel="0" collapsed="false">
      <c r="I15" s="10"/>
      <c r="O15" s="22"/>
      <c r="P15" s="22"/>
      <c r="Q15" s="22"/>
      <c r="R15" s="22"/>
    </row>
    <row r="16" customFormat="false" ht="22.05" hidden="false" customHeight="false" outlineLevel="0" collapsed="false">
      <c r="A16" s="54" t="s">
        <v>416</v>
      </c>
      <c r="B16" s="54"/>
      <c r="C16" s="54"/>
      <c r="D16" s="54"/>
      <c r="E16" s="54"/>
      <c r="F16" s="54"/>
      <c r="G16" s="54"/>
      <c r="I16" s="10"/>
      <c r="O16" s="22"/>
      <c r="P16" s="22"/>
      <c r="Q16" s="22"/>
      <c r="R16" s="22"/>
    </row>
    <row r="17" customFormat="false" ht="14.25" hidden="false" customHeight="false" outlineLevel="0" collapsed="false">
      <c r="I17" s="10"/>
      <c r="O17" s="22"/>
      <c r="P17" s="22"/>
      <c r="Q17" s="22"/>
      <c r="R17" s="22"/>
    </row>
    <row r="18" customFormat="false" ht="14.25" hidden="false" customHeight="false" outlineLevel="0" collapsed="false">
      <c r="A18" s="3" t="s">
        <v>1</v>
      </c>
      <c r="B18" s="4" t="s">
        <v>2</v>
      </c>
      <c r="C18" s="4" t="s">
        <v>3</v>
      </c>
      <c r="D18" s="4" t="s">
        <v>4</v>
      </c>
      <c r="E18" s="4" t="s">
        <v>5</v>
      </c>
      <c r="F18" s="4" t="s">
        <v>153</v>
      </c>
      <c r="G18" s="5" t="s">
        <v>154</v>
      </c>
      <c r="I18" s="10"/>
      <c r="O18" s="22"/>
      <c r="P18" s="22"/>
      <c r="Q18" s="22"/>
      <c r="R18" s="22"/>
    </row>
    <row r="19" customFormat="false" ht="14.25" hidden="false" customHeight="false" outlineLevel="0" collapsed="false">
      <c r="A19" s="101" t="s">
        <v>57</v>
      </c>
      <c r="B19" s="101" t="s">
        <v>417</v>
      </c>
      <c r="C19" s="101" t="n">
        <v>350</v>
      </c>
      <c r="D19" s="101" t="n">
        <f aca="false">(C19*0.222)</f>
        <v>77.7</v>
      </c>
      <c r="E19" s="101" t="n">
        <f aca="false">C19-D19</f>
        <v>272.3</v>
      </c>
      <c r="F19" s="101" t="s">
        <v>418</v>
      </c>
      <c r="G19" s="101" t="s">
        <v>159</v>
      </c>
      <c r="I19" s="10"/>
    </row>
    <row r="20" customFormat="false" ht="14.25" hidden="false" customHeight="false" outlineLevel="0" collapsed="false">
      <c r="A20" s="101" t="s">
        <v>57</v>
      </c>
      <c r="B20" s="101" t="s">
        <v>419</v>
      </c>
      <c r="C20" s="101" t="n">
        <v>140</v>
      </c>
      <c r="D20" s="101" t="n">
        <f aca="false">(C20*0.222)</f>
        <v>31.08</v>
      </c>
      <c r="E20" s="101" t="n">
        <f aca="false">C20-D20</f>
        <v>108.92</v>
      </c>
      <c r="F20" s="101" t="s">
        <v>420</v>
      </c>
      <c r="G20" s="101" t="s">
        <v>159</v>
      </c>
      <c r="I20" s="10"/>
    </row>
    <row r="21" customFormat="false" ht="14.25" hidden="false" customHeight="false" outlineLevel="0" collapsed="false">
      <c r="A21" s="101" t="s">
        <v>57</v>
      </c>
      <c r="B21" s="113" t="s">
        <v>110</v>
      </c>
      <c r="C21" s="101" t="n">
        <v>1750</v>
      </c>
      <c r="D21" s="101" t="n">
        <f aca="false">(C21*0.222)</f>
        <v>388.5</v>
      </c>
      <c r="E21" s="101" t="n">
        <f aca="false">C21-D21</f>
        <v>1361.5</v>
      </c>
      <c r="F21" s="101" t="s">
        <v>421</v>
      </c>
      <c r="G21" s="101" t="s">
        <v>159</v>
      </c>
      <c r="I21" s="10"/>
    </row>
    <row r="22" customFormat="false" ht="14.25" hidden="false" customHeight="false" outlineLevel="0" collapsed="false">
      <c r="A22" s="114" t="s">
        <v>58</v>
      </c>
      <c r="B22" s="101" t="s">
        <v>422</v>
      </c>
      <c r="C22" s="101" t="n">
        <v>350</v>
      </c>
      <c r="D22" s="101" t="n">
        <f aca="false">(C22*0.222)</f>
        <v>77.7</v>
      </c>
      <c r="E22" s="101" t="n">
        <f aca="false">C22-D22</f>
        <v>272.3</v>
      </c>
      <c r="F22" s="97" t="s">
        <v>423</v>
      </c>
      <c r="G22" s="101" t="s">
        <v>159</v>
      </c>
      <c r="I22" s="10"/>
      <c r="O22" s="22"/>
      <c r="P22" s="22"/>
      <c r="Q22" s="22"/>
      <c r="R22" s="22"/>
    </row>
    <row r="23" customFormat="false" ht="14.25" hidden="false" customHeight="false" outlineLevel="0" collapsed="false">
      <c r="A23" s="33"/>
      <c r="B23" s="33"/>
      <c r="C23" s="33"/>
      <c r="D23" s="33"/>
      <c r="E23" s="38"/>
      <c r="F23" s="33"/>
      <c r="G23" s="38"/>
      <c r="I23" s="10"/>
      <c r="O23" s="22"/>
      <c r="P23" s="22"/>
      <c r="Q23" s="22"/>
      <c r="R23" s="22"/>
    </row>
    <row r="24" customFormat="false" ht="14.25" hidden="false" customHeight="false" outlineLevel="0" collapsed="false">
      <c r="C24" s="9" t="n">
        <f aca="false">SUM(C19:C22)</f>
        <v>2590</v>
      </c>
      <c r="D24" s="9" t="n">
        <f aca="false">SUM(D19:D22)</f>
        <v>574.98</v>
      </c>
      <c r="E24" s="9" t="n">
        <f aca="false">SUM(E21:E50)</f>
        <v>3267.6</v>
      </c>
      <c r="I24" s="10"/>
      <c r="O24" s="22"/>
      <c r="P24" s="22"/>
      <c r="Q24" s="22"/>
      <c r="R24" s="22"/>
    </row>
    <row r="25" customFormat="false" ht="14.25" hidden="false" customHeight="false" outlineLevel="0" collapsed="false">
      <c r="I25" s="10"/>
      <c r="O25" s="22"/>
      <c r="P25" s="22"/>
      <c r="Q25" s="22"/>
      <c r="R25" s="22"/>
    </row>
    <row r="26" customFormat="false" ht="14.25" hidden="false" customHeight="false" outlineLevel="0" collapsed="false">
      <c r="A26" s="14" t="s">
        <v>52</v>
      </c>
      <c r="B26" s="14" t="n">
        <f aca="false">D26/3</f>
        <v>671.673333333333</v>
      </c>
      <c r="D26" s="1" t="n">
        <f aca="false">C24-D24</f>
        <v>2015.02</v>
      </c>
      <c r="I26" s="10"/>
      <c r="O26" s="22"/>
      <c r="P26" s="22"/>
      <c r="Q26" s="22"/>
      <c r="R26" s="22"/>
    </row>
    <row r="27" customFormat="false" ht="14.25" hidden="false" customHeight="false" outlineLevel="0" collapsed="false">
      <c r="I27" s="10"/>
      <c r="O27" s="22"/>
      <c r="P27" s="22"/>
      <c r="Q27" s="22"/>
      <c r="R27" s="22"/>
    </row>
    <row r="28" customFormat="false" ht="14.25" hidden="false" customHeight="false" outlineLevel="0" collapsed="false">
      <c r="A28" s="67"/>
      <c r="B28" s="67"/>
      <c r="C28" s="67"/>
      <c r="D28" s="67"/>
      <c r="E28" s="67"/>
      <c r="F28" s="67"/>
      <c r="G28" s="67"/>
      <c r="H28" s="67"/>
      <c r="I28" s="10"/>
      <c r="J28" s="67"/>
      <c r="K28" s="67"/>
      <c r="L28" s="67"/>
      <c r="M28" s="67"/>
      <c r="N28" s="67"/>
      <c r="O28" s="105"/>
      <c r="P28" s="105"/>
      <c r="Q28" s="105"/>
      <c r="R28" s="105"/>
    </row>
    <row r="29" customFormat="false" ht="14.25" hidden="false" customHeight="false" outlineLevel="0" collapsed="false">
      <c r="A29" s="19"/>
      <c r="B29" s="19"/>
      <c r="C29" s="19"/>
      <c r="D29" s="19"/>
      <c r="E29" s="19"/>
      <c r="F29" s="19"/>
      <c r="G29" s="19"/>
      <c r="H29" s="19"/>
      <c r="I29" s="10"/>
      <c r="O29" s="22"/>
      <c r="P29" s="22"/>
      <c r="Q29" s="22"/>
      <c r="R29" s="22"/>
    </row>
    <row r="30" customFormat="false" ht="14.25" hidden="false" customHeight="false" outlineLevel="0" collapsed="false">
      <c r="I30" s="10"/>
      <c r="O30" s="22"/>
      <c r="P30" s="22"/>
      <c r="Q30" s="22"/>
      <c r="R30" s="22"/>
    </row>
    <row r="31" customFormat="false" ht="22.05" hidden="false" customHeight="false" outlineLevel="0" collapsed="false">
      <c r="A31" s="54" t="s">
        <v>424</v>
      </c>
      <c r="B31" s="54"/>
      <c r="C31" s="54"/>
      <c r="D31" s="54"/>
      <c r="E31" s="54"/>
      <c r="F31" s="54"/>
      <c r="G31" s="54"/>
      <c r="I31" s="10"/>
      <c r="O31" s="22"/>
      <c r="P31" s="22"/>
      <c r="Q31" s="22"/>
      <c r="R31" s="22"/>
    </row>
    <row r="32" customFormat="false" ht="14.25" hidden="false" customHeight="false" outlineLevel="0" collapsed="false">
      <c r="I32" s="10"/>
      <c r="L32" s="26"/>
      <c r="M32" s="26"/>
      <c r="N32" s="26"/>
      <c r="O32" s="22"/>
      <c r="P32" s="22"/>
      <c r="Q32" s="22"/>
      <c r="R32" s="22"/>
    </row>
    <row r="33" customFormat="false" ht="14.25" hidden="false" customHeight="false" outlineLevel="0" collapsed="false">
      <c r="A33" s="3" t="s">
        <v>1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153</v>
      </c>
      <c r="G33" s="5" t="s">
        <v>154</v>
      </c>
      <c r="I33" s="10"/>
      <c r="L33" s="26"/>
      <c r="M33" s="26"/>
      <c r="N33" s="26"/>
      <c r="O33" s="22"/>
      <c r="P33" s="108"/>
      <c r="Q33" s="108"/>
      <c r="R33" s="22"/>
    </row>
    <row r="34" customFormat="false" ht="14.25" hidden="false" customHeight="false" outlineLevel="0" collapsed="false">
      <c r="A34" s="94" t="s">
        <v>75</v>
      </c>
      <c r="B34" s="95" t="s">
        <v>24</v>
      </c>
      <c r="C34" s="101" t="n">
        <v>756</v>
      </c>
      <c r="D34" s="96" t="n">
        <f aca="false">(C34*0.222)</f>
        <v>167.832</v>
      </c>
      <c r="E34" s="96" t="n">
        <f aca="false">C34-D34</f>
        <v>588.168</v>
      </c>
      <c r="F34" s="99" t="s">
        <v>425</v>
      </c>
      <c r="G34" s="96" t="s">
        <v>159</v>
      </c>
      <c r="I34" s="10"/>
      <c r="O34" s="22"/>
      <c r="P34" s="22"/>
      <c r="Q34" s="22"/>
      <c r="R34" s="22"/>
    </row>
    <row r="35" customFormat="false" ht="14.25" hidden="false" customHeight="false" outlineLevel="0" collapsed="false">
      <c r="A35" s="114" t="s">
        <v>77</v>
      </c>
      <c r="B35" s="113" t="s">
        <v>426</v>
      </c>
      <c r="C35" s="101" t="n">
        <v>250</v>
      </c>
      <c r="D35" s="101" t="n">
        <f aca="false">(C35*0.221)</f>
        <v>55.25</v>
      </c>
      <c r="E35" s="101" t="n">
        <f aca="false">C35-D35</f>
        <v>194.75</v>
      </c>
      <c r="F35" s="101" t="s">
        <v>427</v>
      </c>
      <c r="G35" s="101" t="s">
        <v>159</v>
      </c>
      <c r="I35" s="10"/>
    </row>
    <row r="36" customFormat="false" ht="14.25" hidden="false" customHeight="false" outlineLevel="0" collapsed="false">
      <c r="A36" s="6"/>
      <c r="B36" s="68"/>
      <c r="C36" s="34"/>
      <c r="D36" s="33"/>
      <c r="E36" s="38"/>
      <c r="F36" s="38"/>
      <c r="G36" s="33"/>
      <c r="I36" s="10"/>
      <c r="O36" s="22"/>
      <c r="P36" s="22"/>
      <c r="Q36" s="22"/>
      <c r="R36" s="22"/>
    </row>
    <row r="37" customFormat="false" ht="14.25" hidden="false" customHeight="false" outlineLevel="0" collapsed="false">
      <c r="C37" s="9" t="n">
        <f aca="false">SUM(C34:C35)</f>
        <v>1006</v>
      </c>
      <c r="D37" s="9" t="n">
        <f aca="false">SUM(D34:D35)</f>
        <v>223.082</v>
      </c>
      <c r="E37" s="27" t="n">
        <f aca="false">C37-D37</f>
        <v>782.918</v>
      </c>
      <c r="I37" s="10"/>
      <c r="O37" s="22"/>
      <c r="P37" s="22"/>
      <c r="Q37" s="22"/>
      <c r="R37" s="22"/>
    </row>
    <row r="38" customFormat="false" ht="14.25" hidden="false" customHeight="false" outlineLevel="0" collapsed="false">
      <c r="I38" s="10"/>
      <c r="O38" s="22"/>
      <c r="P38" s="109"/>
      <c r="Q38" s="109"/>
      <c r="R38" s="22"/>
    </row>
    <row r="39" customFormat="false" ht="14.25" hidden="false" customHeight="false" outlineLevel="0" collapsed="false">
      <c r="A39" s="14" t="s">
        <v>52</v>
      </c>
      <c r="B39" s="14" t="n">
        <f aca="false">E37/3</f>
        <v>260.972666666667</v>
      </c>
      <c r="D39" s="1" t="n">
        <f aca="false">C37-D37</f>
        <v>782.918</v>
      </c>
      <c r="I39" s="10"/>
      <c r="O39" s="22"/>
      <c r="P39" s="110"/>
      <c r="Q39" s="111"/>
      <c r="R39" s="22"/>
    </row>
    <row r="40" customFormat="false" ht="14.25" hidden="false" customHeight="false" outlineLevel="0" collapsed="false">
      <c r="I40" s="10"/>
      <c r="O40" s="22"/>
      <c r="P40" s="110"/>
      <c r="Q40" s="111"/>
      <c r="R40" s="22"/>
    </row>
    <row r="41" customFormat="false" ht="14.25" hidden="false" customHeight="false" outlineLevel="0" collapsed="false">
      <c r="I41" s="10"/>
      <c r="J41" s="1"/>
      <c r="O41" s="22"/>
      <c r="P41" s="108"/>
      <c r="Q41" s="108"/>
      <c r="R41" s="22"/>
    </row>
    <row r="42" customFormat="false" ht="14.25" hidden="false" customHeight="false" outlineLevel="0" collapsed="false">
      <c r="A42" s="10"/>
      <c r="B42" s="10"/>
      <c r="C42" s="10"/>
      <c r="D42" s="10"/>
      <c r="E42" s="10"/>
      <c r="F42" s="10"/>
      <c r="G42" s="10"/>
      <c r="H42" s="10"/>
      <c r="I42" s="10"/>
      <c r="O42" s="22"/>
      <c r="P42" s="111"/>
      <c r="Q42" s="111"/>
      <c r="R42" s="22"/>
    </row>
    <row r="43" customFormat="false" ht="14.25" hidden="false" customHeight="false" outlineLevel="0" collapsed="false">
      <c r="I43" s="10"/>
      <c r="O43" s="22"/>
      <c r="P43" s="108"/>
      <c r="Q43" s="108"/>
      <c r="R43" s="22"/>
    </row>
    <row r="44" customFormat="false" ht="22.05" hidden="false" customHeight="false" outlineLevel="0" collapsed="false">
      <c r="A44" s="54" t="s">
        <v>428</v>
      </c>
      <c r="B44" s="54"/>
      <c r="C44" s="54"/>
      <c r="D44" s="54"/>
      <c r="E44" s="54"/>
      <c r="F44" s="54"/>
      <c r="G44" s="54"/>
      <c r="I44" s="10"/>
      <c r="O44" s="22"/>
      <c r="P44" s="111"/>
      <c r="Q44" s="111"/>
      <c r="R44" s="22"/>
    </row>
    <row r="45" customFormat="false" ht="14.25" hidden="false" customHeight="false" outlineLevel="0" collapsed="false">
      <c r="I45" s="10"/>
      <c r="O45" s="22"/>
      <c r="P45" s="108"/>
      <c r="Q45" s="108"/>
      <c r="R45" s="22"/>
    </row>
    <row r="46" customFormat="false" ht="14.25" hidden="false" customHeight="false" outlineLevel="0" collapsed="false">
      <c r="A46" s="3" t="s">
        <v>1</v>
      </c>
      <c r="B46" s="83" t="s">
        <v>2</v>
      </c>
      <c r="C46" s="83" t="s">
        <v>3</v>
      </c>
      <c r="D46" s="83" t="s">
        <v>4</v>
      </c>
      <c r="E46" s="83" t="s">
        <v>5</v>
      </c>
      <c r="F46" s="83" t="s">
        <v>153</v>
      </c>
      <c r="G46" s="84" t="s">
        <v>154</v>
      </c>
      <c r="I46" s="10"/>
      <c r="L46" s="26"/>
      <c r="M46" s="26"/>
      <c r="N46" s="26"/>
      <c r="O46" s="22"/>
      <c r="P46" s="108"/>
      <c r="Q46" s="108"/>
      <c r="R46" s="22"/>
    </row>
    <row r="47" customFormat="false" ht="14.25" hidden="false" customHeight="false" outlineLevel="0" collapsed="false">
      <c r="A47" s="94" t="s">
        <v>366</v>
      </c>
      <c r="B47" s="95" t="s">
        <v>429</v>
      </c>
      <c r="C47" s="101" t="n">
        <v>777</v>
      </c>
      <c r="D47" s="96" t="n">
        <f aca="false">(C47*0.213)</f>
        <v>165.501</v>
      </c>
      <c r="E47" s="96" t="n">
        <f aca="false">C47-D47</f>
        <v>611.499</v>
      </c>
      <c r="F47" s="99" t="s">
        <v>430</v>
      </c>
      <c r="G47" s="96" t="s">
        <v>159</v>
      </c>
      <c r="I47" s="10"/>
      <c r="O47" s="22"/>
      <c r="P47" s="22"/>
      <c r="Q47" s="22"/>
      <c r="R47" s="22"/>
    </row>
    <row r="48" customFormat="false" ht="14.25" hidden="false" customHeight="false" outlineLevel="0" collapsed="false">
      <c r="A48" s="94" t="s">
        <v>368</v>
      </c>
      <c r="B48" s="95" t="s">
        <v>431</v>
      </c>
      <c r="C48" s="96" t="n">
        <v>250</v>
      </c>
      <c r="D48" s="96" t="n">
        <f aca="false">(C48*0.213)</f>
        <v>53.25</v>
      </c>
      <c r="E48" s="96" t="n">
        <f aca="false">C48-D48</f>
        <v>196.75</v>
      </c>
      <c r="F48" s="96" t="s">
        <v>432</v>
      </c>
      <c r="G48" s="96" t="s">
        <v>159</v>
      </c>
      <c r="I48" s="10"/>
    </row>
    <row r="49" customFormat="false" ht="14.25" hidden="false" customHeight="false" outlineLevel="0" collapsed="false">
      <c r="A49" s="96" t="s">
        <v>368</v>
      </c>
      <c r="B49" s="95" t="s">
        <v>433</v>
      </c>
      <c r="C49" s="101" t="n">
        <v>1500</v>
      </c>
      <c r="D49" s="96" t="n">
        <f aca="false">(C49*0.213)</f>
        <v>319.5</v>
      </c>
      <c r="E49" s="96" t="n">
        <f aca="false">C49-D49</f>
        <v>1180.5</v>
      </c>
      <c r="F49" s="99" t="s">
        <v>434</v>
      </c>
      <c r="G49" s="96" t="s">
        <v>159</v>
      </c>
      <c r="I49" s="10"/>
      <c r="O49" s="22"/>
      <c r="P49" s="22"/>
      <c r="Q49" s="22"/>
      <c r="R49" s="22"/>
    </row>
    <row r="50" customFormat="false" ht="14.25" hidden="false" customHeight="false" outlineLevel="0" collapsed="false">
      <c r="A50" s="94" t="s">
        <v>435</v>
      </c>
      <c r="B50" s="95" t="s">
        <v>436</v>
      </c>
      <c r="C50" s="101" t="n">
        <v>1050</v>
      </c>
      <c r="D50" s="96" t="n">
        <f aca="false">(C50*0.213)</f>
        <v>223.65</v>
      </c>
      <c r="E50" s="96" t="n">
        <f aca="false">C50-D50</f>
        <v>826.35</v>
      </c>
      <c r="F50" s="99" t="s">
        <v>437</v>
      </c>
      <c r="G50" s="96" t="s">
        <v>159</v>
      </c>
      <c r="I50" s="10"/>
      <c r="O50" s="22"/>
      <c r="P50" s="22"/>
      <c r="Q50" s="22"/>
      <c r="R50" s="22"/>
    </row>
    <row r="51" customFormat="false" ht="14.25" hidden="false" customHeight="false" outlineLevel="0" collapsed="false">
      <c r="I51" s="10"/>
      <c r="O51" s="22"/>
      <c r="P51" s="108"/>
      <c r="Q51" s="108"/>
      <c r="R51" s="22"/>
    </row>
    <row r="52" customFormat="false" ht="14.25" hidden="false" customHeight="false" outlineLevel="0" collapsed="false">
      <c r="A52" s="33"/>
      <c r="B52" s="34"/>
      <c r="C52" s="33"/>
      <c r="D52" s="68"/>
      <c r="E52" s="38"/>
      <c r="F52" s="38"/>
      <c r="G52" s="38"/>
      <c r="I52" s="10"/>
      <c r="J52" s="1" t="s">
        <v>438</v>
      </c>
      <c r="O52" s="22"/>
      <c r="P52" s="108"/>
      <c r="Q52" s="108"/>
      <c r="R52" s="22"/>
    </row>
    <row r="53" customFormat="false" ht="14.25" hidden="false" customHeight="false" outlineLevel="0" collapsed="false">
      <c r="A53" s="33"/>
      <c r="B53" s="34"/>
      <c r="C53" s="34"/>
      <c r="D53" s="68"/>
      <c r="E53" s="38"/>
      <c r="F53" s="33"/>
      <c r="G53" s="38"/>
      <c r="I53" s="10"/>
      <c r="O53" s="22"/>
      <c r="P53" s="22"/>
      <c r="Q53" s="22"/>
      <c r="R53" s="22"/>
    </row>
    <row r="54" customFormat="false" ht="14.25" hidden="false" customHeight="false" outlineLevel="0" collapsed="false">
      <c r="A54" s="33"/>
      <c r="B54" s="34"/>
      <c r="C54" s="34"/>
      <c r="D54" s="68"/>
      <c r="E54" s="38"/>
      <c r="F54" s="33"/>
      <c r="G54" s="38"/>
      <c r="I54" s="10"/>
      <c r="O54" s="22"/>
      <c r="P54" s="22"/>
      <c r="Q54" s="22"/>
      <c r="R54" s="22"/>
    </row>
    <row r="55" customFormat="false" ht="14.25" hidden="false" customHeight="false" outlineLevel="0" collapsed="false">
      <c r="C55" s="9" t="n">
        <f aca="false">SUM(C47:C50)</f>
        <v>3577</v>
      </c>
      <c r="D55" s="9" t="n">
        <f aca="false">SUM(D47:D50)</f>
        <v>761.901</v>
      </c>
      <c r="E55" s="27" t="n">
        <f aca="false">C55-D55</f>
        <v>2815.099</v>
      </c>
      <c r="I55" s="10"/>
      <c r="O55" s="22"/>
      <c r="P55" s="22"/>
      <c r="Q55" s="22"/>
      <c r="R55" s="22"/>
    </row>
    <row r="56" customFormat="false" ht="14.25" hidden="false" customHeight="false" outlineLevel="0" collapsed="false">
      <c r="I56" s="10"/>
      <c r="O56" s="22"/>
      <c r="P56" s="22"/>
      <c r="Q56" s="22"/>
      <c r="R56" s="22"/>
    </row>
    <row r="57" customFormat="false" ht="14.25" hidden="false" customHeight="false" outlineLevel="0" collapsed="false">
      <c r="A57" s="14" t="s">
        <v>52</v>
      </c>
      <c r="B57" s="14" t="n">
        <f aca="false">D57/3</f>
        <v>938.366333333333</v>
      </c>
      <c r="D57" s="1" t="n">
        <f aca="false">C55-D55</f>
        <v>2815.099</v>
      </c>
      <c r="I57" s="10"/>
      <c r="O57" s="22"/>
      <c r="P57" s="22"/>
      <c r="Q57" s="22"/>
      <c r="R57" s="22"/>
    </row>
    <row r="58" customFormat="false" ht="27" hidden="false" customHeight="true" outlineLevel="0" collapsed="false">
      <c r="A58" s="22"/>
      <c r="B58" s="22"/>
      <c r="C58" s="22"/>
      <c r="D58" s="22"/>
      <c r="E58" s="22"/>
      <c r="F58" s="22"/>
      <c r="G58" s="22"/>
      <c r="H58" s="22"/>
      <c r="I58" s="21"/>
      <c r="J58" s="90"/>
      <c r="K58" s="90"/>
      <c r="L58" s="90"/>
      <c r="M58" s="90"/>
      <c r="N58" s="90"/>
      <c r="O58" s="90"/>
      <c r="P58" s="90"/>
      <c r="Q58" s="90"/>
      <c r="R58" s="90"/>
    </row>
    <row r="59" customFormat="false" ht="27" hidden="false" customHeight="true" outlineLevel="0" collapsed="false">
      <c r="A59" s="85"/>
      <c r="B59" s="85" t="s">
        <v>371</v>
      </c>
      <c r="C59" s="85"/>
      <c r="D59" s="85"/>
      <c r="E59" s="85"/>
      <c r="F59" s="85"/>
      <c r="G59" s="85"/>
      <c r="H59" s="85"/>
      <c r="I59" s="21"/>
      <c r="J59" s="90"/>
      <c r="K59" s="90"/>
      <c r="L59" s="90"/>
      <c r="M59" s="90"/>
      <c r="N59" s="90"/>
      <c r="O59" s="90"/>
      <c r="P59" s="90"/>
      <c r="Q59" s="90"/>
      <c r="R59" s="90"/>
    </row>
    <row r="60" customFormat="false" ht="27" hidden="false" customHeight="true" outlineLevel="0" collapsed="false">
      <c r="A60" s="86" t="s">
        <v>372</v>
      </c>
      <c r="B60" s="86"/>
      <c r="C60" s="87" t="n">
        <f aca="false">SUM(C55+C24+C37+C9+C59)</f>
        <v>9073</v>
      </c>
      <c r="D60" s="87" t="n">
        <f aca="false">SUM(D55+D24+D37+D9+D59)</f>
        <v>1981.763</v>
      </c>
      <c r="E60" s="87" t="n">
        <f aca="false">C60-D60</f>
        <v>7091.237</v>
      </c>
      <c r="F60" s="88"/>
      <c r="G60" s="88"/>
      <c r="H60" s="88"/>
      <c r="I60" s="89"/>
      <c r="J60" s="90"/>
      <c r="K60" s="90"/>
      <c r="L60" s="90"/>
      <c r="M60" s="90"/>
      <c r="N60" s="90"/>
      <c r="O60" s="90"/>
      <c r="P60" s="90"/>
      <c r="Q60" s="90"/>
      <c r="R60" s="90"/>
    </row>
    <row r="61" customFormat="false" ht="17.35" hidden="false" customHeight="false" outlineLevel="0" collapsed="false">
      <c r="A61" s="86" t="s">
        <v>373</v>
      </c>
      <c r="B61" s="86"/>
      <c r="C61" s="87" t="n">
        <f aca="false">(C60/12)</f>
        <v>756.083333333333</v>
      </c>
      <c r="D61" s="87"/>
      <c r="E61" s="87"/>
      <c r="F61" s="88"/>
      <c r="G61" s="88"/>
      <c r="H61" s="88"/>
      <c r="I61" s="89"/>
    </row>
    <row r="62" customFormat="false" ht="17.35" hidden="false" customHeight="false" outlineLevel="0" collapsed="false">
      <c r="A62" s="86" t="s">
        <v>374</v>
      </c>
      <c r="B62" s="86"/>
      <c r="C62" s="87" t="n">
        <f aca="false">(D62)/12</f>
        <v>590.936416666667</v>
      </c>
      <c r="D62" s="87" t="n">
        <f aca="false">C60-D60</f>
        <v>7091.237</v>
      </c>
      <c r="E62" s="87"/>
      <c r="F62" s="88"/>
      <c r="G62" s="88"/>
      <c r="H62" s="88"/>
      <c r="I62" s="89"/>
    </row>
    <row r="63" customFormat="false" ht="14.25" hidden="false" customHeight="false" outlineLevel="0" collapsed="false">
      <c r="A63" s="10"/>
      <c r="B63" s="10"/>
      <c r="C63" s="10"/>
      <c r="D63" s="10"/>
      <c r="E63" s="10"/>
      <c r="F63" s="10"/>
      <c r="G63" s="10"/>
      <c r="H63" s="10"/>
      <c r="I63" s="10"/>
    </row>
  </sheetData>
  <mergeCells count="9">
    <mergeCell ref="A1:G1"/>
    <mergeCell ref="A16:G16"/>
    <mergeCell ref="A31:G31"/>
    <mergeCell ref="P38:Q38"/>
    <mergeCell ref="P39:P40"/>
    <mergeCell ref="A44:G44"/>
    <mergeCell ref="A60:B60"/>
    <mergeCell ref="A61:B61"/>
    <mergeCell ref="A62:B6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8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E34" activeCellId="0" sqref="E34"/>
    </sheetView>
  </sheetViews>
  <sheetFormatPr defaultColWidth="10.54296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7" min="5" style="1" width="16.22"/>
    <col collapsed="false" customWidth="true" hidden="false" outlineLevel="0" max="8" min="8" style="1" width="4.22"/>
    <col collapsed="false" customWidth="true" hidden="false" outlineLevel="0" max="9" min="9" style="1" width="1"/>
    <col collapsed="false" customWidth="true" hidden="false" outlineLevel="0" max="10" min="10" style="1" width="9.21"/>
    <col collapsed="false" customWidth="true" hidden="false" outlineLevel="0" max="11" min="11" style="1" width="12"/>
    <col collapsed="false" customWidth="true" hidden="false" outlineLevel="0" max="13" min="12" style="1" width="10.78"/>
    <col collapsed="false" customWidth="true" hidden="false" outlineLevel="0" max="14" min="14" style="1" width="13"/>
    <col collapsed="false" customWidth="true" hidden="false" outlineLevel="0" max="15" min="15" style="1" width="9.21"/>
    <col collapsed="false" customWidth="true" hidden="false" outlineLevel="0" max="17" min="16" style="1" width="25.77"/>
  </cols>
  <sheetData>
    <row r="1" customFormat="false" ht="22.05" hidden="false" customHeight="false" outlineLevel="0" collapsed="false">
      <c r="A1" s="54" t="s">
        <v>439</v>
      </c>
      <c r="B1" s="54"/>
      <c r="C1" s="54"/>
      <c r="D1" s="54"/>
      <c r="E1" s="54"/>
      <c r="F1" s="54"/>
      <c r="G1" s="54"/>
      <c r="I1" s="10"/>
    </row>
    <row r="2" customFormat="false" ht="14.25" hidden="false" customHeight="false" outlineLevel="0" collapsed="false">
      <c r="I2" s="10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I3" s="10"/>
    </row>
    <row r="4" customFormat="false" ht="14.25" hidden="false" customHeight="false" outlineLevel="0" collapsed="false">
      <c r="A4" s="77" t="s">
        <v>29</v>
      </c>
      <c r="B4" s="78" t="s">
        <v>433</v>
      </c>
      <c r="C4" s="76" t="n">
        <v>1500</v>
      </c>
      <c r="D4" s="77" t="n">
        <f aca="false">(C4*0.213)</f>
        <v>319.5</v>
      </c>
      <c r="E4" s="77" t="n">
        <f aca="false">C4-D4</f>
        <v>1180.5</v>
      </c>
      <c r="F4" s="79" t="s">
        <v>440</v>
      </c>
      <c r="G4" s="77" t="s">
        <v>159</v>
      </c>
      <c r="I4" s="10"/>
      <c r="O4" s="22"/>
      <c r="P4" s="22"/>
      <c r="Q4" s="22"/>
      <c r="R4" s="22"/>
    </row>
    <row r="5" customFormat="false" ht="14.25" hidden="false" customHeight="false" outlineLevel="0" collapsed="false">
      <c r="A5" s="77" t="s">
        <v>29</v>
      </c>
      <c r="B5" s="78" t="s">
        <v>441</v>
      </c>
      <c r="C5" s="76" t="n">
        <v>1400</v>
      </c>
      <c r="D5" s="77" t="n">
        <f aca="false">(C5*0.213)</f>
        <v>298.2</v>
      </c>
      <c r="E5" s="77" t="n">
        <f aca="false">C5-D5</f>
        <v>1101.8</v>
      </c>
      <c r="F5" s="79" t="s">
        <v>442</v>
      </c>
      <c r="G5" s="77" t="s">
        <v>159</v>
      </c>
      <c r="I5" s="10"/>
      <c r="O5" s="22"/>
      <c r="P5" s="22"/>
      <c r="Q5" s="22"/>
      <c r="R5" s="22"/>
    </row>
    <row r="6" customFormat="false" ht="14.25" hidden="false" customHeight="false" outlineLevel="0" collapsed="false">
      <c r="A6" s="77" t="s">
        <v>29</v>
      </c>
      <c r="B6" s="77" t="s">
        <v>443</v>
      </c>
      <c r="C6" s="77" t="n">
        <v>55</v>
      </c>
      <c r="D6" s="77" t="n">
        <f aca="false">(C6*0.213)</f>
        <v>11.715</v>
      </c>
      <c r="E6" s="77" t="n">
        <f aca="false">C6-D6</f>
        <v>43.285</v>
      </c>
      <c r="F6" s="77" t="s">
        <v>444</v>
      </c>
      <c r="G6" s="77" t="s">
        <v>159</v>
      </c>
      <c r="I6" s="10"/>
    </row>
    <row r="7" customFormat="false" ht="14.25" hidden="false" customHeight="false" outlineLevel="0" collapsed="false">
      <c r="A7" s="77" t="s">
        <v>29</v>
      </c>
      <c r="B7" s="77" t="s">
        <v>445</v>
      </c>
      <c r="C7" s="77" t="n">
        <v>560</v>
      </c>
      <c r="D7" s="77" t="n">
        <f aca="false">(C7*0.213)</f>
        <v>119.28</v>
      </c>
      <c r="E7" s="77" t="n">
        <f aca="false">C7-D7</f>
        <v>440.72</v>
      </c>
      <c r="F7" s="77" t="s">
        <v>446</v>
      </c>
      <c r="G7" s="77" t="s">
        <v>159</v>
      </c>
      <c r="I7" s="10"/>
    </row>
    <row r="8" customFormat="false" ht="14.25" hidden="false" customHeight="false" outlineLevel="0" collapsed="false">
      <c r="A8" s="80" t="s">
        <v>29</v>
      </c>
      <c r="B8" s="78" t="s">
        <v>447</v>
      </c>
      <c r="C8" s="76" t="n">
        <v>525</v>
      </c>
      <c r="D8" s="77" t="n">
        <f aca="false">(C8*0.213)</f>
        <v>111.825</v>
      </c>
      <c r="E8" s="77" t="n">
        <f aca="false">C8-D8</f>
        <v>413.175</v>
      </c>
      <c r="F8" s="79" t="s">
        <v>448</v>
      </c>
      <c r="G8" s="77" t="s">
        <v>159</v>
      </c>
      <c r="I8" s="10"/>
      <c r="O8" s="22"/>
      <c r="P8" s="22"/>
      <c r="Q8" s="22"/>
      <c r="R8" s="22"/>
    </row>
    <row r="9" customFormat="false" ht="14.25" hidden="false" customHeight="false" outlineLevel="0" collapsed="false">
      <c r="A9" s="80" t="s">
        <v>30</v>
      </c>
      <c r="B9" s="78" t="s">
        <v>449</v>
      </c>
      <c r="C9" s="77" t="n">
        <v>250</v>
      </c>
      <c r="D9" s="77" t="n">
        <f aca="false">(C9*0.213)</f>
        <v>53.25</v>
      </c>
      <c r="E9" s="77" t="n">
        <f aca="false">C9-D9</f>
        <v>196.75</v>
      </c>
      <c r="F9" s="77" t="s">
        <v>450</v>
      </c>
      <c r="G9" s="82" t="s">
        <v>159</v>
      </c>
      <c r="I9" s="10"/>
      <c r="O9" s="22"/>
      <c r="P9" s="108"/>
      <c r="Q9" s="108"/>
      <c r="R9" s="22"/>
    </row>
    <row r="10" customFormat="false" ht="14.25" hidden="false" customHeight="false" outlineLevel="0" collapsed="false">
      <c r="A10" s="80" t="s">
        <v>30</v>
      </c>
      <c r="B10" s="78" t="s">
        <v>451</v>
      </c>
      <c r="C10" s="77" t="n">
        <v>1732.5</v>
      </c>
      <c r="D10" s="77" t="n">
        <f aca="false">(C10*0.213)</f>
        <v>369.0225</v>
      </c>
      <c r="E10" s="77" t="n">
        <f aca="false">C10-D10</f>
        <v>1363.4775</v>
      </c>
      <c r="F10" s="77" t="s">
        <v>452</v>
      </c>
      <c r="G10" s="82" t="s">
        <v>159</v>
      </c>
      <c r="I10" s="10"/>
      <c r="O10" s="22"/>
      <c r="P10" s="108"/>
      <c r="Q10" s="108"/>
      <c r="R10" s="22"/>
    </row>
    <row r="11" customFormat="false" ht="14.25" hidden="false" customHeight="false" outlineLevel="0" collapsed="false">
      <c r="A11" s="9"/>
      <c r="C11" s="9" t="n">
        <f aca="false">SUM(C4:C10)</f>
        <v>6022.5</v>
      </c>
      <c r="D11" s="77" t="n">
        <f aca="false">(C11*0.213)</f>
        <v>1282.7925</v>
      </c>
      <c r="E11" s="9" t="n">
        <f aca="false">SUM(E4:E10)</f>
        <v>4739.7075</v>
      </c>
      <c r="I11" s="10"/>
      <c r="O11" s="22"/>
      <c r="P11" s="22"/>
      <c r="Q11" s="22"/>
      <c r="R11" s="22"/>
    </row>
    <row r="12" customFormat="false" ht="14.25" hidden="false" customHeight="false" outlineLevel="0" collapsed="false">
      <c r="I12" s="10"/>
      <c r="O12" s="22"/>
      <c r="P12" s="22"/>
      <c r="Q12" s="22"/>
      <c r="R12" s="22"/>
    </row>
    <row r="13" customFormat="false" ht="14.25" hidden="false" customHeight="false" outlineLevel="0" collapsed="false">
      <c r="A13" s="14" t="s">
        <v>52</v>
      </c>
      <c r="B13" s="14" t="n">
        <f aca="false">D13/3</f>
        <v>1579.9025</v>
      </c>
      <c r="D13" s="1" t="n">
        <f aca="false">C11-D11</f>
        <v>4739.7075</v>
      </c>
      <c r="I13" s="10"/>
      <c r="O13" s="22"/>
      <c r="P13" s="22"/>
      <c r="Q13" s="22"/>
      <c r="R13" s="22"/>
    </row>
    <row r="14" customFormat="false" ht="14.25" hidden="false" customHeight="false" outlineLevel="0" collapsed="false">
      <c r="I14" s="10"/>
      <c r="O14" s="22"/>
      <c r="P14" s="22"/>
      <c r="Q14" s="22"/>
      <c r="R14" s="22"/>
    </row>
    <row r="15" customFormat="false" ht="14.25" hidden="false" customHeight="false" outlineLevel="0" collapsed="false">
      <c r="I15" s="10"/>
      <c r="O15" s="22"/>
      <c r="P15" s="22"/>
      <c r="Q15" s="22"/>
      <c r="R15" s="22"/>
      <c r="S15" s="1"/>
      <c r="T15" s="1"/>
    </row>
    <row r="16" customFormat="false" ht="14.25" hidden="false" customHeight="false" outlineLevel="0" collapsed="false">
      <c r="A16" s="10"/>
      <c r="B16" s="10"/>
      <c r="C16" s="10"/>
      <c r="D16" s="10"/>
      <c r="E16" s="10"/>
      <c r="F16" s="10"/>
      <c r="G16" s="10"/>
      <c r="H16" s="10"/>
      <c r="I16" s="10"/>
      <c r="O16" s="22"/>
      <c r="P16" s="22"/>
      <c r="Q16" s="22"/>
      <c r="R16" s="22"/>
    </row>
    <row r="17" customFormat="false" ht="14.25" hidden="false" customHeight="false" outlineLevel="0" collapsed="false">
      <c r="I17" s="10"/>
      <c r="O17" s="22"/>
      <c r="P17" s="22"/>
      <c r="Q17" s="22"/>
      <c r="R17" s="22"/>
    </row>
    <row r="18" customFormat="false" ht="22.05" hidden="false" customHeight="false" outlineLevel="0" collapsed="false">
      <c r="A18" s="54" t="s">
        <v>453</v>
      </c>
      <c r="B18" s="54"/>
      <c r="C18" s="54"/>
      <c r="D18" s="54"/>
      <c r="E18" s="54"/>
      <c r="F18" s="54"/>
      <c r="G18" s="54"/>
      <c r="I18" s="10"/>
      <c r="O18" s="22"/>
      <c r="P18" s="22"/>
      <c r="Q18" s="22"/>
      <c r="R18" s="22"/>
    </row>
    <row r="19" customFormat="false" ht="14.25" hidden="false" customHeight="false" outlineLevel="0" collapsed="false">
      <c r="I19" s="10"/>
      <c r="O19" s="22"/>
      <c r="P19" s="22"/>
      <c r="Q19" s="22"/>
      <c r="R19" s="22"/>
    </row>
    <row r="20" customFormat="false" ht="14.25" hidden="false" customHeight="false" outlineLevel="0" collapsed="false">
      <c r="A20" s="3" t="s">
        <v>1</v>
      </c>
      <c r="B20" s="4" t="s">
        <v>2</v>
      </c>
      <c r="C20" s="4" t="s">
        <v>3</v>
      </c>
      <c r="D20" s="4" t="s">
        <v>4</v>
      </c>
      <c r="E20" s="4" t="s">
        <v>5</v>
      </c>
      <c r="F20" s="4" t="s">
        <v>153</v>
      </c>
      <c r="G20" s="5" t="s">
        <v>154</v>
      </c>
      <c r="I20" s="10"/>
      <c r="O20" s="22"/>
      <c r="P20" s="22"/>
      <c r="Q20" s="22"/>
      <c r="R20" s="22"/>
    </row>
    <row r="21" customFormat="false" ht="14.25" hidden="false" customHeight="false" outlineLevel="0" collapsed="false">
      <c r="A21" s="94" t="s">
        <v>31</v>
      </c>
      <c r="B21" s="95" t="s">
        <v>451</v>
      </c>
      <c r="C21" s="96" t="n">
        <v>3564</v>
      </c>
      <c r="D21" s="96" t="n">
        <f aca="false">(C21*0.213)</f>
        <v>759.132</v>
      </c>
      <c r="E21" s="96" t="n">
        <f aca="false">C21-D21</f>
        <v>2804.868</v>
      </c>
      <c r="F21" s="96" t="s">
        <v>454</v>
      </c>
      <c r="G21" s="97" t="s">
        <v>159</v>
      </c>
      <c r="I21" s="10"/>
      <c r="O21" s="22"/>
      <c r="P21" s="108"/>
      <c r="Q21" s="108"/>
      <c r="R21" s="22"/>
    </row>
    <row r="22" customFormat="false" ht="14.25" hidden="false" customHeight="false" outlineLevel="0" collapsed="false">
      <c r="A22" s="94" t="s">
        <v>57</v>
      </c>
      <c r="B22" s="95" t="s">
        <v>455</v>
      </c>
      <c r="C22" s="101" t="n">
        <v>483</v>
      </c>
      <c r="D22" s="96" t="n">
        <f aca="false">(C22*0.213)</f>
        <v>102.879</v>
      </c>
      <c r="E22" s="96" t="n">
        <f aca="false">C22-D22</f>
        <v>380.121</v>
      </c>
      <c r="F22" s="99" t="s">
        <v>456</v>
      </c>
      <c r="G22" s="97" t="s">
        <v>159</v>
      </c>
      <c r="I22" s="10"/>
      <c r="O22" s="22"/>
      <c r="P22" s="22"/>
      <c r="Q22" s="22"/>
      <c r="R22" s="22"/>
    </row>
    <row r="23" customFormat="false" ht="14.25" hidden="false" customHeight="false" outlineLevel="0" collapsed="false">
      <c r="A23" s="94" t="s">
        <v>58</v>
      </c>
      <c r="B23" s="95" t="s">
        <v>457</v>
      </c>
      <c r="C23" s="96" t="n">
        <v>250</v>
      </c>
      <c r="D23" s="96" t="n">
        <f aca="false">(C23*0.213)</f>
        <v>53.25</v>
      </c>
      <c r="E23" s="96" t="n">
        <f aca="false">C23-D23</f>
        <v>196.75</v>
      </c>
      <c r="F23" s="96" t="s">
        <v>458</v>
      </c>
      <c r="G23" s="97" t="s">
        <v>159</v>
      </c>
      <c r="H23" s="115"/>
      <c r="I23" s="116"/>
      <c r="J23" s="115"/>
      <c r="K23" s="115"/>
      <c r="L23" s="115"/>
      <c r="M23" s="115"/>
      <c r="N23" s="115"/>
      <c r="O23" s="115"/>
      <c r="P23" s="117"/>
      <c r="Q23" s="117"/>
      <c r="R23" s="115"/>
      <c r="S23" s="115"/>
      <c r="T23" s="115"/>
    </row>
    <row r="24" customFormat="false" ht="14.25" hidden="false" customHeight="false" outlineLevel="0" collapsed="false">
      <c r="A24" s="94" t="s">
        <v>57</v>
      </c>
      <c r="B24" s="95" t="s">
        <v>451</v>
      </c>
      <c r="C24" s="96" t="n">
        <v>141.75</v>
      </c>
      <c r="D24" s="96" t="n">
        <f aca="false">(C24*0.213)</f>
        <v>30.19275</v>
      </c>
      <c r="E24" s="96" t="n">
        <f aca="false">C24-D24</f>
        <v>111.55725</v>
      </c>
      <c r="F24" s="96" t="s">
        <v>459</v>
      </c>
      <c r="G24" s="97" t="s">
        <v>159</v>
      </c>
      <c r="I24" s="10"/>
      <c r="O24" s="22"/>
      <c r="P24" s="108"/>
      <c r="Q24" s="108"/>
      <c r="R24" s="22"/>
    </row>
    <row r="25" customFormat="false" ht="14.25" hidden="false" customHeight="false" outlineLevel="0" collapsed="false">
      <c r="A25" s="91" t="s">
        <v>460</v>
      </c>
      <c r="B25" s="118" t="s">
        <v>451</v>
      </c>
      <c r="C25" s="92" t="n">
        <v>567</v>
      </c>
      <c r="D25" s="96" t="n">
        <f aca="false">(C25*0.213)</f>
        <v>120.771</v>
      </c>
      <c r="E25" s="92" t="n">
        <f aca="false">C25-D25</f>
        <v>446.229</v>
      </c>
      <c r="F25" s="99" t="s">
        <v>461</v>
      </c>
      <c r="G25" s="93" t="s">
        <v>159</v>
      </c>
      <c r="I25" s="10"/>
      <c r="O25" s="22"/>
      <c r="P25" s="108"/>
      <c r="Q25" s="108"/>
      <c r="R25" s="22"/>
    </row>
    <row r="26" customFormat="false" ht="14.25" hidden="false" customHeight="false" outlineLevel="0" collapsed="false">
      <c r="A26" s="119" t="s">
        <v>31</v>
      </c>
      <c r="B26" s="120" t="s">
        <v>462</v>
      </c>
      <c r="C26" s="121" t="n">
        <v>350</v>
      </c>
      <c r="D26" s="121" t="n">
        <f aca="false">(C26*0.213)</f>
        <v>74.55</v>
      </c>
      <c r="E26" s="121" t="n">
        <f aca="false">C26-D26</f>
        <v>275.45</v>
      </c>
      <c r="F26" s="122"/>
      <c r="G26" s="123" t="s">
        <v>391</v>
      </c>
      <c r="I26" s="10"/>
      <c r="O26" s="22"/>
      <c r="P26" s="108"/>
      <c r="Q26" s="108"/>
      <c r="R26" s="22"/>
    </row>
    <row r="27" customFormat="false" ht="14.25" hidden="false" customHeight="false" outlineLevel="0" collapsed="false">
      <c r="A27" s="119"/>
      <c r="B27" s="120"/>
      <c r="C27" s="121"/>
      <c r="D27" s="121"/>
      <c r="E27" s="121"/>
      <c r="F27" s="122"/>
      <c r="G27" s="123"/>
      <c r="I27" s="10"/>
      <c r="R27" s="1"/>
      <c r="S27" s="1"/>
      <c r="T27" s="1"/>
    </row>
    <row r="28" customFormat="false" ht="17.25" hidden="false" customHeight="true" outlineLevel="0" collapsed="false">
      <c r="A28" s="122"/>
      <c r="B28" s="124"/>
      <c r="C28" s="125"/>
      <c r="D28" s="121"/>
      <c r="E28" s="126"/>
      <c r="F28" s="122"/>
      <c r="G28" s="127"/>
      <c r="I28" s="10"/>
      <c r="O28" s="22"/>
      <c r="P28" s="112"/>
      <c r="Q28" s="22"/>
      <c r="R28" s="22"/>
    </row>
    <row r="29" customFormat="false" ht="14.25" hidden="false" customHeight="false" outlineLevel="0" collapsed="false">
      <c r="A29" s="119"/>
      <c r="B29" s="122"/>
      <c r="C29" s="125"/>
      <c r="D29" s="121"/>
      <c r="E29" s="121"/>
      <c r="F29" s="122"/>
      <c r="G29" s="127"/>
      <c r="I29" s="10"/>
      <c r="O29" s="22"/>
      <c r="P29" s="22"/>
      <c r="Q29" s="22"/>
      <c r="R29" s="22"/>
    </row>
    <row r="30" customFormat="false" ht="14.25" hidden="false" customHeight="false" outlineLevel="0" collapsed="false">
      <c r="A30" s="119"/>
      <c r="B30" s="122"/>
      <c r="C30" s="125"/>
      <c r="D30" s="121"/>
      <c r="E30" s="121"/>
      <c r="F30" s="122"/>
      <c r="G30" s="127"/>
      <c r="I30" s="10"/>
      <c r="O30" s="22"/>
      <c r="P30" s="22"/>
      <c r="Q30" s="22"/>
      <c r="R30" s="22"/>
    </row>
    <row r="31" customFormat="false" ht="14.25" hidden="false" customHeight="false" outlineLevel="0" collapsed="false">
      <c r="A31" s="128"/>
      <c r="B31" s="34"/>
      <c r="C31" s="34"/>
      <c r="D31" s="34"/>
      <c r="E31" s="34"/>
      <c r="F31" s="52"/>
      <c r="G31" s="34"/>
      <c r="O31" s="22"/>
      <c r="P31" s="22"/>
      <c r="Q31" s="22"/>
      <c r="R31" s="22"/>
      <c r="S31" s="1"/>
      <c r="T31" s="1"/>
    </row>
    <row r="32" customFormat="false" ht="14.25" hidden="false" customHeight="false" outlineLevel="0" collapsed="false">
      <c r="A32" s="33"/>
      <c r="B32" s="33"/>
      <c r="C32" s="33"/>
      <c r="D32" s="33"/>
      <c r="E32" s="38"/>
      <c r="F32" s="33"/>
      <c r="G32" s="38"/>
      <c r="I32" s="10"/>
      <c r="O32" s="22"/>
      <c r="P32" s="22"/>
      <c r="Q32" s="22"/>
      <c r="R32" s="22"/>
    </row>
    <row r="33" customFormat="false" ht="14.25" hidden="false" customHeight="false" outlineLevel="0" collapsed="false">
      <c r="C33" s="9" t="n">
        <f aca="false">SUM(C21:C25)</f>
        <v>5005.75</v>
      </c>
      <c r="D33" s="9" t="n">
        <f aca="false">SUM(D21:D25)</f>
        <v>1066.22475</v>
      </c>
      <c r="E33" s="9" t="n">
        <f aca="false">SUM(E21:E25)</f>
        <v>3939.52525</v>
      </c>
      <c r="I33" s="10"/>
      <c r="O33" s="22"/>
      <c r="P33" s="22"/>
      <c r="Q33" s="22"/>
      <c r="R33" s="22"/>
    </row>
    <row r="34" customFormat="false" ht="14.25" hidden="false" customHeight="false" outlineLevel="0" collapsed="false">
      <c r="I34" s="10"/>
      <c r="O34" s="22"/>
      <c r="P34" s="22"/>
      <c r="Q34" s="22"/>
      <c r="R34" s="22"/>
    </row>
    <row r="35" customFormat="false" ht="14.25" hidden="false" customHeight="false" outlineLevel="0" collapsed="false">
      <c r="A35" s="14" t="s">
        <v>52</v>
      </c>
      <c r="B35" s="14" t="n">
        <f aca="false">D35/3</f>
        <v>1313.17508333333</v>
      </c>
      <c r="D35" s="1" t="n">
        <f aca="false">C33-D33</f>
        <v>3939.52525</v>
      </c>
      <c r="I35" s="10"/>
      <c r="O35" s="22"/>
      <c r="P35" s="22"/>
      <c r="Q35" s="22"/>
      <c r="R35" s="22"/>
    </row>
    <row r="36" customFormat="false" ht="14.25" hidden="false" customHeight="false" outlineLevel="0" collapsed="false">
      <c r="I36" s="10"/>
      <c r="O36" s="22"/>
      <c r="P36" s="22"/>
      <c r="Q36" s="22"/>
      <c r="R36" s="22"/>
    </row>
    <row r="37" customFormat="false" ht="14.25" hidden="false" customHeight="false" outlineLevel="0" collapsed="false">
      <c r="I37" s="10"/>
      <c r="J37" s="67"/>
      <c r="K37" s="67"/>
      <c r="L37" s="67"/>
      <c r="M37" s="67"/>
      <c r="N37" s="67"/>
      <c r="O37" s="105"/>
      <c r="P37" s="105"/>
      <c r="Q37" s="105"/>
      <c r="R37" s="105"/>
      <c r="S37" s="67"/>
      <c r="T37" s="67"/>
    </row>
    <row r="38" customFormat="false" ht="14.25" hidden="false" customHeight="false" outlineLevel="0" collapsed="false">
      <c r="A38" s="19"/>
      <c r="B38" s="19"/>
      <c r="C38" s="19"/>
      <c r="D38" s="19"/>
      <c r="E38" s="19"/>
      <c r="F38" s="19"/>
      <c r="G38" s="19"/>
      <c r="H38" s="19"/>
      <c r="I38" s="10"/>
      <c r="O38" s="22"/>
      <c r="P38" s="22"/>
      <c r="Q38" s="22"/>
      <c r="R38" s="22"/>
    </row>
    <row r="39" customFormat="false" ht="14.25" hidden="false" customHeight="false" outlineLevel="0" collapsed="false">
      <c r="I39" s="10"/>
      <c r="O39" s="22"/>
      <c r="P39" s="22"/>
      <c r="Q39" s="22"/>
      <c r="R39" s="22"/>
    </row>
    <row r="40" customFormat="false" ht="22.05" hidden="false" customHeight="false" outlineLevel="0" collapsed="false">
      <c r="A40" s="54" t="s">
        <v>463</v>
      </c>
      <c r="B40" s="54"/>
      <c r="C40" s="54"/>
      <c r="D40" s="54"/>
      <c r="E40" s="54"/>
      <c r="F40" s="54"/>
      <c r="G40" s="54"/>
      <c r="I40" s="10"/>
      <c r="O40" s="22"/>
      <c r="P40" s="22"/>
      <c r="Q40" s="22"/>
      <c r="R40" s="22"/>
    </row>
    <row r="41" customFormat="false" ht="14.25" hidden="false" customHeight="false" outlineLevel="0" collapsed="false">
      <c r="I41" s="10"/>
      <c r="L41" s="26"/>
      <c r="M41" s="26"/>
      <c r="N41" s="26"/>
      <c r="O41" s="22"/>
      <c r="P41" s="22"/>
      <c r="Q41" s="22"/>
      <c r="R41" s="22"/>
    </row>
    <row r="42" customFormat="false" ht="14.25" hidden="false" customHeight="false" outlineLevel="0" collapsed="false">
      <c r="A42" s="3" t="s">
        <v>1</v>
      </c>
      <c r="B42" s="4" t="s">
        <v>2</v>
      </c>
      <c r="C42" s="4" t="s">
        <v>3</v>
      </c>
      <c r="D42" s="4" t="s">
        <v>4</v>
      </c>
      <c r="E42" s="4" t="s">
        <v>5</v>
      </c>
      <c r="F42" s="4" t="s">
        <v>153</v>
      </c>
      <c r="G42" s="5" t="s">
        <v>154</v>
      </c>
      <c r="I42" s="10"/>
      <c r="L42" s="26"/>
      <c r="M42" s="26"/>
      <c r="N42" s="26"/>
      <c r="O42" s="22"/>
      <c r="P42" s="108"/>
      <c r="Q42" s="108"/>
      <c r="R42" s="22"/>
    </row>
    <row r="43" customFormat="false" ht="14.25" hidden="false" customHeight="false" outlineLevel="0" collapsed="false">
      <c r="A43" s="91" t="s">
        <v>75</v>
      </c>
      <c r="B43" s="118" t="s">
        <v>464</v>
      </c>
      <c r="C43" s="92" t="n">
        <v>1400</v>
      </c>
      <c r="D43" s="96" t="n">
        <f aca="false">(C43*0.213)</f>
        <v>298.2</v>
      </c>
      <c r="E43" s="92" t="n">
        <f aca="false">C43-D43</f>
        <v>1101.8</v>
      </c>
      <c r="F43" s="92" t="s">
        <v>465</v>
      </c>
      <c r="G43" s="93" t="s">
        <v>159</v>
      </c>
      <c r="I43" s="10"/>
      <c r="O43" s="22"/>
      <c r="P43" s="108"/>
      <c r="Q43" s="108"/>
      <c r="R43" s="22"/>
    </row>
    <row r="44" customFormat="false" ht="14.25" hidden="false" customHeight="false" outlineLevel="0" collapsed="false">
      <c r="A44" s="96" t="s">
        <v>77</v>
      </c>
      <c r="B44" s="95" t="s">
        <v>466</v>
      </c>
      <c r="C44" s="101" t="n">
        <v>1400</v>
      </c>
      <c r="D44" s="96" t="n">
        <f aca="false">(C44*0.213)</f>
        <v>298.2</v>
      </c>
      <c r="E44" s="96" t="n">
        <f aca="false">C44-D44</f>
        <v>1101.8</v>
      </c>
      <c r="F44" s="99" t="s">
        <v>467</v>
      </c>
      <c r="G44" s="96" t="s">
        <v>159</v>
      </c>
      <c r="I44" s="10"/>
      <c r="O44" s="22"/>
      <c r="P44" s="22"/>
      <c r="Q44" s="22"/>
      <c r="R44" s="22"/>
    </row>
    <row r="45" customFormat="false" ht="14.25" hidden="false" customHeight="false" outlineLevel="0" collapsed="false">
      <c r="A45" s="94" t="s">
        <v>75</v>
      </c>
      <c r="B45" s="95" t="s">
        <v>468</v>
      </c>
      <c r="C45" s="101" t="n">
        <v>651</v>
      </c>
      <c r="D45" s="96" t="n">
        <f aca="false">(C45*0.213)</f>
        <v>138.663</v>
      </c>
      <c r="E45" s="96" t="n">
        <f aca="false">C45-D45</f>
        <v>512.337</v>
      </c>
      <c r="F45" s="99" t="s">
        <v>469</v>
      </c>
      <c r="G45" s="96" t="s">
        <v>159</v>
      </c>
      <c r="H45" s="129"/>
      <c r="I45" s="10"/>
      <c r="O45" s="22"/>
      <c r="P45" s="22"/>
      <c r="Q45" s="22"/>
      <c r="R45" s="22"/>
    </row>
    <row r="46" customFormat="false" ht="14.25" hidden="false" customHeight="false" outlineLevel="0" collapsed="false">
      <c r="A46" s="94" t="s">
        <v>76</v>
      </c>
      <c r="B46" s="95" t="s">
        <v>470</v>
      </c>
      <c r="C46" s="96" t="n">
        <v>250</v>
      </c>
      <c r="D46" s="96" t="n">
        <f aca="false">(C46*0.213)</f>
        <v>53.25</v>
      </c>
      <c r="E46" s="96" t="n">
        <f aca="false">C46-D46</f>
        <v>196.75</v>
      </c>
      <c r="F46" s="96" t="s">
        <v>471</v>
      </c>
      <c r="G46" s="97" t="s">
        <v>159</v>
      </c>
      <c r="I46" s="10"/>
      <c r="O46" s="22"/>
      <c r="P46" s="108"/>
      <c r="Q46" s="108"/>
      <c r="R46" s="22"/>
    </row>
    <row r="47" customFormat="false" ht="14.25" hidden="false" customHeight="false" outlineLevel="0" collapsed="false">
      <c r="A47" s="94" t="s">
        <v>75</v>
      </c>
      <c r="B47" s="95" t="s">
        <v>451</v>
      </c>
      <c r="C47" s="96" t="n">
        <v>450</v>
      </c>
      <c r="D47" s="96" t="n">
        <f aca="false">(C47*0.213)</f>
        <v>95.85</v>
      </c>
      <c r="E47" s="96" t="n">
        <f aca="false">C47-D47</f>
        <v>354.15</v>
      </c>
      <c r="F47" s="96" t="s">
        <v>472</v>
      </c>
      <c r="G47" s="97" t="s">
        <v>159</v>
      </c>
      <c r="I47" s="10"/>
      <c r="O47" s="22"/>
      <c r="P47" s="108"/>
      <c r="Q47" s="108"/>
      <c r="R47" s="22"/>
    </row>
    <row r="48" customFormat="false" ht="14.25" hidden="false" customHeight="false" outlineLevel="0" collapsed="false">
      <c r="A48" s="91" t="s">
        <v>76</v>
      </c>
      <c r="B48" s="118" t="s">
        <v>451</v>
      </c>
      <c r="C48" s="92" t="n">
        <v>360</v>
      </c>
      <c r="D48" s="96" t="n">
        <f aca="false">(C48*0.213)</f>
        <v>76.68</v>
      </c>
      <c r="E48" s="92" t="n">
        <f aca="false">C48-D48</f>
        <v>283.32</v>
      </c>
      <c r="F48" s="96" t="s">
        <v>473</v>
      </c>
      <c r="G48" s="97" t="s">
        <v>159</v>
      </c>
      <c r="I48" s="10"/>
      <c r="O48" s="22"/>
      <c r="P48" s="108"/>
      <c r="Q48" s="108"/>
      <c r="R48" s="22"/>
    </row>
    <row r="49" customFormat="false" ht="14.25" hidden="false" customHeight="false" outlineLevel="0" collapsed="false">
      <c r="A49" s="91" t="s">
        <v>77</v>
      </c>
      <c r="B49" s="118" t="s">
        <v>451</v>
      </c>
      <c r="C49" s="92" t="n">
        <v>360</v>
      </c>
      <c r="D49" s="96" t="n">
        <f aca="false">(C49*0.213)</f>
        <v>76.68</v>
      </c>
      <c r="E49" s="92" t="n">
        <f aca="false">C49-D49</f>
        <v>283.32</v>
      </c>
      <c r="F49" s="96" t="s">
        <v>474</v>
      </c>
      <c r="G49" s="97" t="s">
        <v>159</v>
      </c>
      <c r="I49" s="10"/>
      <c r="O49" s="22"/>
      <c r="P49" s="108"/>
      <c r="Q49" s="108"/>
      <c r="R49" s="22"/>
    </row>
    <row r="50" customFormat="false" ht="14.25" hidden="false" customHeight="false" outlineLevel="0" collapsed="false">
      <c r="A50" s="91" t="s">
        <v>77</v>
      </c>
      <c r="B50" s="95" t="s">
        <v>475</v>
      </c>
      <c r="C50" s="101" t="n">
        <v>420</v>
      </c>
      <c r="D50" s="96" t="n">
        <f aca="false">(C50*0.213)</f>
        <v>89.46</v>
      </c>
      <c r="E50" s="92" t="n">
        <f aca="false">C50-D50</f>
        <v>330.54</v>
      </c>
      <c r="F50" s="96" t="s">
        <v>476</v>
      </c>
      <c r="G50" s="97" t="s">
        <v>159</v>
      </c>
      <c r="I50" s="10"/>
      <c r="O50" s="22"/>
      <c r="P50" s="22"/>
      <c r="Q50" s="22"/>
      <c r="R50" s="22"/>
    </row>
    <row r="51" customFormat="false" ht="14.25" hidden="false" customHeight="false" outlineLevel="0" collapsed="false">
      <c r="A51" s="91" t="s">
        <v>77</v>
      </c>
      <c r="B51" s="95" t="s">
        <v>475</v>
      </c>
      <c r="C51" s="101" t="n">
        <v>210</v>
      </c>
      <c r="D51" s="96" t="n">
        <f aca="false">(C51*0.213)</f>
        <v>44.73</v>
      </c>
      <c r="E51" s="92" t="n">
        <f aca="false">C51-D51</f>
        <v>165.27</v>
      </c>
      <c r="F51" s="96" t="s">
        <v>477</v>
      </c>
      <c r="G51" s="97" t="s">
        <v>159</v>
      </c>
      <c r="I51" s="10"/>
      <c r="O51" s="22"/>
      <c r="P51" s="22"/>
      <c r="Q51" s="22"/>
      <c r="R51" s="22"/>
    </row>
    <row r="52" customFormat="false" ht="14.25" hidden="false" customHeight="false" outlineLevel="0" collapsed="false">
      <c r="A52" s="94" t="s">
        <v>478</v>
      </c>
      <c r="B52" s="95" t="s">
        <v>479</v>
      </c>
      <c r="C52" s="96" t="n">
        <v>3570</v>
      </c>
      <c r="D52" s="96" t="n">
        <f aca="false">(C52*0.213)</f>
        <v>760.41</v>
      </c>
      <c r="E52" s="96" t="n">
        <f aca="false">C52-D52</f>
        <v>2809.59</v>
      </c>
      <c r="F52" s="96" t="s">
        <v>480</v>
      </c>
      <c r="G52" s="97" t="s">
        <v>159</v>
      </c>
      <c r="I52" s="10"/>
      <c r="O52" s="22"/>
      <c r="P52" s="108"/>
      <c r="Q52" s="108"/>
      <c r="R52" s="22"/>
    </row>
    <row r="53" customFormat="false" ht="14.25" hidden="false" customHeight="false" outlineLevel="0" collapsed="false">
      <c r="C53" s="9" t="n">
        <f aca="false">SUM(C43:C52)</f>
        <v>9071</v>
      </c>
      <c r="D53" s="9" t="n">
        <f aca="false">SUM(D43:D52)</f>
        <v>1932.123</v>
      </c>
      <c r="E53" s="27" t="n">
        <f aca="false">C53-D53</f>
        <v>7138.877</v>
      </c>
      <c r="I53" s="10"/>
      <c r="O53" s="22"/>
      <c r="P53" s="22"/>
      <c r="Q53" s="22"/>
      <c r="R53" s="22"/>
    </row>
    <row r="54" customFormat="false" ht="14.25" hidden="false" customHeight="false" outlineLevel="0" collapsed="false">
      <c r="I54" s="10"/>
      <c r="O54" s="22"/>
      <c r="P54" s="109"/>
      <c r="Q54" s="109"/>
      <c r="R54" s="22"/>
    </row>
    <row r="55" customFormat="false" ht="14.25" hidden="false" customHeight="false" outlineLevel="0" collapsed="false">
      <c r="A55" s="14" t="s">
        <v>52</v>
      </c>
      <c r="B55" s="14" t="n">
        <f aca="false">E53/3</f>
        <v>2379.62566666667</v>
      </c>
      <c r="D55" s="1" t="n">
        <f aca="false">C53-D53</f>
        <v>7138.877</v>
      </c>
      <c r="I55" s="10"/>
      <c r="O55" s="22"/>
      <c r="P55" s="110"/>
      <c r="Q55" s="111"/>
      <c r="R55" s="22"/>
    </row>
    <row r="56" customFormat="false" ht="14.25" hidden="false" customHeight="false" outlineLevel="0" collapsed="false">
      <c r="I56" s="10"/>
      <c r="O56" s="22"/>
      <c r="P56" s="110"/>
      <c r="Q56" s="111"/>
      <c r="R56" s="22"/>
    </row>
    <row r="57" customFormat="false" ht="14.25" hidden="false" customHeight="false" outlineLevel="0" collapsed="false">
      <c r="I57" s="10"/>
      <c r="O57" s="22"/>
      <c r="P57" s="108"/>
      <c r="Q57" s="108"/>
      <c r="R57" s="22"/>
      <c r="S57" s="1"/>
      <c r="T57" s="1"/>
    </row>
    <row r="58" customFormat="false" ht="14.25" hidden="false" customHeight="false" outlineLevel="0" collapsed="false">
      <c r="A58" s="10"/>
      <c r="B58" s="10"/>
      <c r="C58" s="10"/>
      <c r="D58" s="10"/>
      <c r="E58" s="10"/>
      <c r="F58" s="10"/>
      <c r="G58" s="10"/>
      <c r="H58" s="10"/>
      <c r="I58" s="10"/>
      <c r="O58" s="22"/>
      <c r="P58" s="111"/>
      <c r="Q58" s="111"/>
      <c r="R58" s="22"/>
    </row>
    <row r="59" customFormat="false" ht="14.25" hidden="false" customHeight="false" outlineLevel="0" collapsed="false">
      <c r="I59" s="10"/>
      <c r="O59" s="22"/>
      <c r="P59" s="108"/>
      <c r="Q59" s="108"/>
      <c r="R59" s="22"/>
    </row>
    <row r="60" customFormat="false" ht="22.05" hidden="false" customHeight="false" outlineLevel="0" collapsed="false">
      <c r="A60" s="54" t="s">
        <v>481</v>
      </c>
      <c r="B60" s="54"/>
      <c r="C60" s="54"/>
      <c r="D60" s="54"/>
      <c r="E60" s="54"/>
      <c r="F60" s="54"/>
      <c r="G60" s="54"/>
      <c r="I60" s="10"/>
      <c r="O60" s="22"/>
      <c r="P60" s="111"/>
      <c r="Q60" s="111"/>
      <c r="R60" s="22"/>
    </row>
    <row r="61" customFormat="false" ht="14.25" hidden="false" customHeight="false" outlineLevel="0" collapsed="false">
      <c r="I61" s="10"/>
      <c r="O61" s="22"/>
      <c r="P61" s="108"/>
      <c r="Q61" s="108"/>
      <c r="R61" s="22"/>
    </row>
    <row r="62" customFormat="false" ht="14.25" hidden="false" customHeight="false" outlineLevel="0" collapsed="false">
      <c r="A62" s="3" t="s">
        <v>1</v>
      </c>
      <c r="B62" s="83" t="s">
        <v>2</v>
      </c>
      <c r="C62" s="83" t="s">
        <v>3</v>
      </c>
      <c r="D62" s="83" t="s">
        <v>4</v>
      </c>
      <c r="E62" s="83" t="s">
        <v>5</v>
      </c>
      <c r="F62" s="83" t="s">
        <v>153</v>
      </c>
      <c r="G62" s="84" t="s">
        <v>154</v>
      </c>
      <c r="I62" s="10"/>
      <c r="L62" s="26"/>
      <c r="M62" s="26"/>
      <c r="N62" s="26"/>
      <c r="O62" s="22"/>
      <c r="P62" s="108"/>
      <c r="Q62" s="108"/>
      <c r="R62" s="22"/>
    </row>
    <row r="63" customFormat="false" ht="14.25" hidden="false" customHeight="false" outlineLevel="0" collapsed="false">
      <c r="A63" s="94" t="s">
        <v>366</v>
      </c>
      <c r="B63" s="95" t="s">
        <v>482</v>
      </c>
      <c r="C63" s="96" t="n">
        <v>4760</v>
      </c>
      <c r="D63" s="96" t="n">
        <f aca="false">(C63*0.213)</f>
        <v>1013.88</v>
      </c>
      <c r="E63" s="96" t="n">
        <f aca="false">C63-D63</f>
        <v>3746.12</v>
      </c>
      <c r="F63" s="96" t="s">
        <v>483</v>
      </c>
      <c r="G63" s="97" t="s">
        <v>159</v>
      </c>
      <c r="I63" s="10"/>
      <c r="O63" s="22"/>
      <c r="P63" s="108"/>
      <c r="Q63" s="108"/>
      <c r="R63" s="22"/>
    </row>
    <row r="64" customFormat="false" ht="14.25" hidden="false" customHeight="false" outlineLevel="0" collapsed="false">
      <c r="A64" s="94" t="s">
        <v>366</v>
      </c>
      <c r="B64" s="95" t="s">
        <v>484</v>
      </c>
      <c r="C64" s="96" t="n">
        <v>3570</v>
      </c>
      <c r="D64" s="96" t="n">
        <f aca="false">(C64*0.213)</f>
        <v>760.41</v>
      </c>
      <c r="E64" s="96" t="n">
        <f aca="false">C64-D64</f>
        <v>2809.59</v>
      </c>
      <c r="F64" s="96" t="s">
        <v>485</v>
      </c>
      <c r="G64" s="97" t="s">
        <v>159</v>
      </c>
      <c r="I64" s="10"/>
      <c r="O64" s="22"/>
      <c r="P64" s="108"/>
      <c r="Q64" s="108"/>
      <c r="R64" s="22"/>
    </row>
    <row r="65" customFormat="false" ht="14.25" hidden="false" customHeight="false" outlineLevel="0" collapsed="false">
      <c r="A65" s="94" t="s">
        <v>366</v>
      </c>
      <c r="B65" s="95" t="s">
        <v>486</v>
      </c>
      <c r="C65" s="101" t="n">
        <v>126</v>
      </c>
      <c r="D65" s="96" t="n">
        <f aca="false">(C65*0.213)</f>
        <v>26.838</v>
      </c>
      <c r="E65" s="96" t="n">
        <f aca="false">C65-D65</f>
        <v>99.162</v>
      </c>
      <c r="F65" s="99" t="s">
        <v>487</v>
      </c>
      <c r="G65" s="97" t="s">
        <v>159</v>
      </c>
      <c r="H65" s="129"/>
      <c r="I65" s="10"/>
      <c r="O65" s="22"/>
      <c r="P65" s="22"/>
      <c r="Q65" s="22"/>
      <c r="R65" s="22"/>
    </row>
    <row r="66" customFormat="false" ht="14.25" hidden="false" customHeight="false" outlineLevel="0" collapsed="false">
      <c r="A66" s="94" t="s">
        <v>366</v>
      </c>
      <c r="B66" s="95" t="s">
        <v>488</v>
      </c>
      <c r="C66" s="101" t="n">
        <v>700</v>
      </c>
      <c r="D66" s="96" t="n">
        <f aca="false">(C66*0.213)</f>
        <v>149.1</v>
      </c>
      <c r="E66" s="96" t="n">
        <f aca="false">C66-D66</f>
        <v>550.9</v>
      </c>
      <c r="F66" s="99" t="s">
        <v>489</v>
      </c>
      <c r="G66" s="97" t="s">
        <v>159</v>
      </c>
      <c r="I66" s="10"/>
      <c r="O66" s="22"/>
      <c r="P66" s="22"/>
      <c r="Q66" s="22"/>
      <c r="R66" s="22"/>
    </row>
    <row r="67" customFormat="false" ht="14.25" hidden="false" customHeight="false" outlineLevel="0" collapsed="false">
      <c r="A67" s="91" t="s">
        <v>490</v>
      </c>
      <c r="B67" s="95" t="s">
        <v>431</v>
      </c>
      <c r="C67" s="96" t="n">
        <v>250</v>
      </c>
      <c r="D67" s="96" t="n">
        <f aca="false">(C67*0.213)</f>
        <v>53.25</v>
      </c>
      <c r="E67" s="96" t="n">
        <f aca="false">C67-D67</f>
        <v>196.75</v>
      </c>
      <c r="F67" s="96" t="s">
        <v>491</v>
      </c>
      <c r="G67" s="96" t="s">
        <v>159</v>
      </c>
      <c r="I67" s="10"/>
    </row>
    <row r="68" customFormat="false" ht="14.25" hidden="false" customHeight="false" outlineLevel="0" collapsed="false">
      <c r="A68" s="94" t="s">
        <v>366</v>
      </c>
      <c r="B68" s="95" t="s">
        <v>451</v>
      </c>
      <c r="C68" s="96" t="n">
        <v>877.5</v>
      </c>
      <c r="D68" s="96" t="n">
        <f aca="false">(C68*0.213)</f>
        <v>186.9075</v>
      </c>
      <c r="E68" s="96" t="n">
        <f aca="false">C68-D68</f>
        <v>690.5925</v>
      </c>
      <c r="F68" s="96" t="s">
        <v>492</v>
      </c>
      <c r="G68" s="97" t="s">
        <v>159</v>
      </c>
      <c r="I68" s="10"/>
      <c r="O68" s="22"/>
      <c r="P68" s="108"/>
      <c r="Q68" s="108"/>
      <c r="R68" s="22"/>
    </row>
    <row r="69" customFormat="false" ht="14.25" hidden="false" customHeight="false" outlineLevel="0" collapsed="false">
      <c r="A69" s="91" t="s">
        <v>490</v>
      </c>
      <c r="B69" s="118" t="s">
        <v>451</v>
      </c>
      <c r="C69" s="92" t="n">
        <v>360</v>
      </c>
      <c r="D69" s="96" t="n">
        <f aca="false">(C69*0.213)</f>
        <v>76.68</v>
      </c>
      <c r="E69" s="92" t="n">
        <f aca="false">C69-D69</f>
        <v>283.32</v>
      </c>
      <c r="F69" s="96" t="s">
        <v>493</v>
      </c>
      <c r="G69" s="96" t="s">
        <v>159</v>
      </c>
      <c r="I69" s="10"/>
      <c r="O69" s="22"/>
      <c r="P69" s="108"/>
      <c r="Q69" s="108"/>
      <c r="R69" s="22"/>
    </row>
    <row r="70" customFormat="false" ht="14.25" hidden="false" customHeight="false" outlineLevel="0" collapsed="false">
      <c r="A70" s="130" t="s">
        <v>435</v>
      </c>
      <c r="B70" s="131" t="s">
        <v>451</v>
      </c>
      <c r="C70" s="132" t="n">
        <v>315</v>
      </c>
      <c r="D70" s="101" t="n">
        <f aca="false">(C70*0.213)</f>
        <v>67.095</v>
      </c>
      <c r="E70" s="132" t="n">
        <f aca="false">C70-D70</f>
        <v>247.905</v>
      </c>
      <c r="F70" s="101" t="s">
        <v>494</v>
      </c>
      <c r="G70" s="93" t="s">
        <v>159</v>
      </c>
      <c r="I70" s="10"/>
      <c r="O70" s="22"/>
      <c r="P70" s="108"/>
      <c r="Q70" s="108"/>
      <c r="R70" s="22"/>
    </row>
    <row r="71" customFormat="false" ht="14.25" hidden="false" customHeight="false" outlineLevel="0" collapsed="false">
      <c r="A71" s="133" t="s">
        <v>435</v>
      </c>
      <c r="B71" s="107" t="s">
        <v>495</v>
      </c>
      <c r="C71" s="37" t="n">
        <v>0</v>
      </c>
      <c r="D71" s="37" t="n">
        <f aca="false">(C71*0.213)</f>
        <v>0</v>
      </c>
      <c r="E71" s="37" t="n">
        <f aca="false">C71-D71</f>
        <v>0</v>
      </c>
      <c r="F71" s="37" t="s">
        <v>496</v>
      </c>
      <c r="G71" s="42" t="s">
        <v>277</v>
      </c>
      <c r="I71" s="10"/>
      <c r="O71" s="22"/>
      <c r="P71" s="108"/>
      <c r="Q71" s="108"/>
      <c r="R71" s="22"/>
    </row>
    <row r="72" customFormat="false" ht="14.25" hidden="false" customHeight="false" outlineLevel="0" collapsed="false">
      <c r="A72" s="133" t="s">
        <v>490</v>
      </c>
      <c r="B72" s="107" t="s">
        <v>497</v>
      </c>
      <c r="C72" s="37" t="n">
        <v>1400</v>
      </c>
      <c r="D72" s="37" t="n">
        <f aca="false">(C72*0.213)</f>
        <v>298.2</v>
      </c>
      <c r="E72" s="37" t="n">
        <f aca="false">C72-D72</f>
        <v>1101.8</v>
      </c>
      <c r="F72" s="37" t="s">
        <v>498</v>
      </c>
      <c r="G72" s="42" t="s">
        <v>277</v>
      </c>
      <c r="I72" s="10"/>
      <c r="O72" s="22"/>
      <c r="P72" s="108"/>
      <c r="Q72" s="108"/>
      <c r="R72" s="22"/>
    </row>
    <row r="73" customFormat="false" ht="14.25" hidden="false" customHeight="false" outlineLevel="0" collapsed="false">
      <c r="A73" s="122" t="s">
        <v>435</v>
      </c>
      <c r="B73" s="124" t="s">
        <v>499</v>
      </c>
      <c r="C73" s="124" t="n">
        <v>0</v>
      </c>
      <c r="D73" s="120" t="n">
        <f aca="false">(C73*0.213)</f>
        <v>0</v>
      </c>
      <c r="E73" s="127" t="n">
        <f aca="false">C73-D73</f>
        <v>0</v>
      </c>
      <c r="F73" s="122" t="s">
        <v>500</v>
      </c>
      <c r="G73" s="127" t="s">
        <v>391</v>
      </c>
      <c r="I73" s="10"/>
      <c r="O73" s="22"/>
      <c r="P73" s="22"/>
      <c r="Q73" s="22"/>
      <c r="R73" s="22"/>
    </row>
    <row r="74" customFormat="false" ht="14.25" hidden="false" customHeight="false" outlineLevel="0" collapsed="false">
      <c r="A74" s="119" t="s">
        <v>490</v>
      </c>
      <c r="B74" s="122" t="s">
        <v>501</v>
      </c>
      <c r="C74" s="124" t="n">
        <v>2800</v>
      </c>
      <c r="D74" s="122" t="n">
        <f aca="false">(C74*0.213)</f>
        <v>596.4</v>
      </c>
      <c r="E74" s="122" t="n">
        <f aca="false">C74-D74</f>
        <v>2203.6</v>
      </c>
      <c r="F74" s="127"/>
      <c r="G74" s="127" t="s">
        <v>391</v>
      </c>
      <c r="I74" s="10"/>
      <c r="O74" s="22"/>
      <c r="P74" s="111"/>
      <c r="Q74" s="111"/>
      <c r="R74" s="22"/>
    </row>
    <row r="75" customFormat="false" ht="14.25" hidden="false" customHeight="false" outlineLevel="0" collapsed="false">
      <c r="A75" s="119" t="s">
        <v>57</v>
      </c>
      <c r="B75" s="120" t="s">
        <v>502</v>
      </c>
      <c r="C75" s="122" t="n">
        <v>350</v>
      </c>
      <c r="D75" s="122" t="n">
        <f aca="false">(C75*0.213)</f>
        <v>74.55</v>
      </c>
      <c r="E75" s="122" t="n">
        <f aca="false">C75-D75</f>
        <v>275.45</v>
      </c>
      <c r="F75" s="122"/>
      <c r="G75" s="127" t="s">
        <v>391</v>
      </c>
      <c r="I75" s="10"/>
      <c r="O75" s="22"/>
      <c r="P75" s="108"/>
      <c r="Q75" s="108"/>
      <c r="R75" s="22"/>
    </row>
    <row r="76" customFormat="false" ht="14.25" hidden="false" customHeight="false" outlineLevel="0" collapsed="false">
      <c r="A76" s="119" t="s">
        <v>57</v>
      </c>
      <c r="B76" s="120" t="s">
        <v>503</v>
      </c>
      <c r="C76" s="122" t="n">
        <v>175</v>
      </c>
      <c r="D76" s="122" t="n">
        <f aca="false">(C76*0.213)</f>
        <v>37.275</v>
      </c>
      <c r="E76" s="122" t="n">
        <f aca="false">C76-D76</f>
        <v>137.725</v>
      </c>
      <c r="F76" s="122"/>
      <c r="G76" s="127" t="s">
        <v>391</v>
      </c>
      <c r="I76" s="10"/>
      <c r="O76" s="22"/>
      <c r="P76" s="108"/>
      <c r="Q76" s="108"/>
      <c r="R76" s="22"/>
    </row>
    <row r="77" customFormat="false" ht="14.25" hidden="false" customHeight="false" outlineLevel="0" collapsed="false">
      <c r="C77" s="9" t="n">
        <f aca="false">SUM(C63:C70)</f>
        <v>10958.5</v>
      </c>
      <c r="D77" s="9" t="n">
        <f aca="false">SUM(D63:D70)</f>
        <v>2334.1605</v>
      </c>
      <c r="E77" s="27" t="n">
        <f aca="false">C77-D77</f>
        <v>8624.3395</v>
      </c>
      <c r="I77" s="10"/>
      <c r="O77" s="22"/>
      <c r="P77" s="22"/>
      <c r="Q77" s="22"/>
      <c r="R77" s="22"/>
    </row>
    <row r="78" customFormat="false" ht="14.25" hidden="false" customHeight="false" outlineLevel="0" collapsed="false">
      <c r="I78" s="10"/>
      <c r="O78" s="22"/>
      <c r="P78" s="22"/>
      <c r="Q78" s="22"/>
      <c r="R78" s="22"/>
    </row>
    <row r="79" customFormat="false" ht="14.25" hidden="false" customHeight="false" outlineLevel="0" collapsed="false">
      <c r="A79" s="14" t="s">
        <v>52</v>
      </c>
      <c r="B79" s="14" t="n">
        <f aca="false">D79/3</f>
        <v>2874.77983333333</v>
      </c>
      <c r="D79" s="1" t="n">
        <f aca="false">C77-D77</f>
        <v>8624.3395</v>
      </c>
      <c r="I79" s="10"/>
      <c r="O79" s="22"/>
      <c r="P79" s="22"/>
      <c r="Q79" s="22"/>
      <c r="R79" s="22"/>
    </row>
    <row r="80" customFormat="false" ht="17.35" hidden="false" customHeight="false" outlineLevel="0" collapsed="false">
      <c r="A80" s="22"/>
      <c r="B80" s="22"/>
      <c r="C80" s="22"/>
      <c r="D80" s="22"/>
      <c r="E80" s="22"/>
      <c r="F80" s="22"/>
      <c r="G80" s="22"/>
      <c r="H80" s="22"/>
      <c r="I80" s="21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</row>
    <row r="81" customFormat="false" ht="17.35" hidden="false" customHeight="false" outlineLevel="0" collapsed="false">
      <c r="A81" s="85"/>
      <c r="B81" s="85" t="s">
        <v>371</v>
      </c>
      <c r="C81" s="85"/>
      <c r="D81" s="85"/>
      <c r="E81" s="85"/>
      <c r="F81" s="85"/>
      <c r="G81" s="85"/>
      <c r="H81" s="85"/>
      <c r="I81" s="21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</row>
    <row r="82" customFormat="false" ht="17.35" hidden="false" customHeight="false" outlineLevel="0" collapsed="false">
      <c r="A82" s="86" t="s">
        <v>372</v>
      </c>
      <c r="B82" s="86"/>
      <c r="C82" s="87" t="n">
        <f aca="false">SUM(C77+C33+C53+C11+C81)</f>
        <v>31057.75</v>
      </c>
      <c r="D82" s="87" t="n">
        <f aca="false">SUM(D77+D33+D53+D11+D81)</f>
        <v>6615.30075</v>
      </c>
      <c r="E82" s="87" t="n">
        <f aca="false">C82-D82</f>
        <v>24442.44925</v>
      </c>
      <c r="F82" s="88"/>
      <c r="G82" s="88"/>
      <c r="H82" s="88"/>
      <c r="I82" s="89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</row>
    <row r="83" customFormat="false" ht="17.35" hidden="false" customHeight="false" outlineLevel="0" collapsed="false">
      <c r="A83" s="86" t="s">
        <v>373</v>
      </c>
      <c r="B83" s="86"/>
      <c r="C83" s="87" t="n">
        <f aca="false">(C82/12)</f>
        <v>2588.14583333333</v>
      </c>
      <c r="D83" s="87"/>
      <c r="E83" s="87"/>
      <c r="F83" s="88"/>
      <c r="G83" s="88"/>
      <c r="H83" s="88"/>
      <c r="I83" s="89"/>
    </row>
    <row r="84" customFormat="false" ht="17.35" hidden="false" customHeight="false" outlineLevel="0" collapsed="false">
      <c r="A84" s="86" t="s">
        <v>374</v>
      </c>
      <c r="B84" s="86"/>
      <c r="C84" s="87" t="n">
        <f aca="false">(D84)/12</f>
        <v>2036.87077083333</v>
      </c>
      <c r="D84" s="87" t="n">
        <f aca="false">C82-D82</f>
        <v>24442.44925</v>
      </c>
      <c r="E84" s="87"/>
      <c r="F84" s="88"/>
      <c r="G84" s="88"/>
      <c r="H84" s="88"/>
      <c r="I84" s="89"/>
    </row>
    <row r="85" customFormat="false" ht="14.25" hidden="false" customHeight="false" outlineLevel="0" collapsed="false">
      <c r="A85" s="10"/>
      <c r="B85" s="10"/>
      <c r="C85" s="10"/>
      <c r="D85" s="10"/>
      <c r="E85" s="10"/>
      <c r="F85" s="10"/>
      <c r="G85" s="10"/>
      <c r="H85" s="10"/>
      <c r="I85" s="10"/>
    </row>
  </sheetData>
  <mergeCells count="9">
    <mergeCell ref="A1:G1"/>
    <mergeCell ref="A18:G18"/>
    <mergeCell ref="A40:G40"/>
    <mergeCell ref="P54:Q54"/>
    <mergeCell ref="P55:P56"/>
    <mergeCell ref="A60:G60"/>
    <mergeCell ref="A82:B82"/>
    <mergeCell ref="A83:B83"/>
    <mergeCell ref="A84:B8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8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41" activeCellId="0" sqref="B41"/>
    </sheetView>
  </sheetViews>
  <sheetFormatPr defaultColWidth="10.54296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4.56"/>
    <col collapsed="false" customWidth="true" hidden="false" outlineLevel="0" max="7" min="5" style="1" width="16.22"/>
    <col collapsed="false" customWidth="true" hidden="false" outlineLevel="0" max="8" min="8" style="1" width="4.22"/>
    <col collapsed="false" customWidth="true" hidden="false" outlineLevel="0" max="9" min="9" style="1" width="1"/>
    <col collapsed="false" customWidth="true" hidden="false" outlineLevel="0" max="11" min="11" style="1" width="12"/>
    <col collapsed="false" customWidth="true" hidden="false" outlineLevel="0" max="13" min="12" style="1" width="10.78"/>
    <col collapsed="false" customWidth="true" hidden="false" outlineLevel="0" max="14" min="14" style="1" width="13"/>
    <col collapsed="false" customWidth="true" hidden="false" outlineLevel="0" max="17" min="16" style="1" width="25.77"/>
  </cols>
  <sheetData>
    <row r="1" customFormat="false" ht="22.05" hidden="false" customHeight="false" outlineLevel="0" collapsed="false">
      <c r="A1" s="54" t="s">
        <v>504</v>
      </c>
      <c r="B1" s="54"/>
      <c r="C1" s="54"/>
      <c r="D1" s="54"/>
      <c r="E1" s="54"/>
      <c r="F1" s="54"/>
      <c r="G1" s="54"/>
      <c r="I1" s="10"/>
    </row>
    <row r="2" customFormat="false" ht="14.25" hidden="false" customHeight="false" outlineLevel="0" collapsed="false">
      <c r="I2" s="10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I3" s="10"/>
    </row>
    <row r="4" customFormat="false" ht="14.25" hidden="false" customHeight="false" outlineLevel="0" collapsed="false">
      <c r="A4" s="134" t="s">
        <v>29</v>
      </c>
      <c r="B4" s="135" t="s">
        <v>505</v>
      </c>
      <c r="C4" s="136" t="n">
        <v>229</v>
      </c>
      <c r="D4" s="137" t="n">
        <f aca="false">(C4*0.213)</f>
        <v>48.777</v>
      </c>
      <c r="E4" s="137" t="n">
        <f aca="false">C4-D4</f>
        <v>180.223</v>
      </c>
      <c r="F4" s="138" t="s">
        <v>506</v>
      </c>
      <c r="G4" s="139" t="s">
        <v>159</v>
      </c>
      <c r="I4" s="10"/>
      <c r="O4" s="22"/>
      <c r="P4" s="22"/>
      <c r="Q4" s="22"/>
      <c r="R4" s="22"/>
    </row>
    <row r="5" customFormat="false" ht="14.25" hidden="false" customHeight="false" outlineLevel="0" collapsed="false">
      <c r="A5" s="133" t="s">
        <v>31</v>
      </c>
      <c r="B5" s="107" t="s">
        <v>507</v>
      </c>
      <c r="C5" s="140" t="n">
        <v>0</v>
      </c>
      <c r="D5" s="140" t="n">
        <f aca="false">(C5*0.213)</f>
        <v>0</v>
      </c>
      <c r="E5" s="140" t="n">
        <f aca="false">C5-D5</f>
        <v>0</v>
      </c>
      <c r="F5" s="37" t="s">
        <v>496</v>
      </c>
      <c r="G5" s="42" t="s">
        <v>277</v>
      </c>
      <c r="I5" s="10"/>
      <c r="O5" s="22"/>
      <c r="P5" s="108"/>
      <c r="Q5" s="108"/>
      <c r="R5" s="22"/>
    </row>
    <row r="6" customFormat="false" ht="14.25" hidden="false" customHeight="false" outlineLevel="0" collapsed="false">
      <c r="A6" s="141" t="s">
        <v>29</v>
      </c>
      <c r="B6" s="135" t="s">
        <v>497</v>
      </c>
      <c r="C6" s="137" t="n">
        <v>2500</v>
      </c>
      <c r="D6" s="137" t="n">
        <f aca="false">(C6*0.213)</f>
        <v>532.5</v>
      </c>
      <c r="E6" s="137" t="n">
        <f aca="false">C6-D6</f>
        <v>1967.5</v>
      </c>
      <c r="F6" s="134" t="s">
        <v>498</v>
      </c>
      <c r="G6" s="139" t="s">
        <v>159</v>
      </c>
      <c r="I6" s="10"/>
      <c r="O6" s="22"/>
      <c r="P6" s="108"/>
      <c r="Q6" s="108"/>
      <c r="R6" s="22"/>
    </row>
    <row r="7" customFormat="false" ht="14.25" hidden="false" customHeight="false" outlineLevel="0" collapsed="false">
      <c r="A7" s="142" t="s">
        <v>30</v>
      </c>
      <c r="B7" s="135" t="s">
        <v>449</v>
      </c>
      <c r="C7" s="137" t="n">
        <v>250</v>
      </c>
      <c r="D7" s="137" t="n">
        <f aca="false">(C7*0.213)</f>
        <v>53.25</v>
      </c>
      <c r="E7" s="137" t="n">
        <f aca="false">C7-D7</f>
        <v>196.75</v>
      </c>
      <c r="F7" s="134" t="s">
        <v>508</v>
      </c>
      <c r="G7" s="139" t="s">
        <v>159</v>
      </c>
      <c r="I7" s="10"/>
      <c r="O7" s="22"/>
      <c r="P7" s="108"/>
      <c r="Q7" s="108"/>
      <c r="R7" s="22"/>
    </row>
    <row r="8" customFormat="false" ht="14.25" hidden="false" customHeight="false" outlineLevel="0" collapsed="false">
      <c r="A8" s="106" t="s">
        <v>29</v>
      </c>
      <c r="B8" s="107" t="s">
        <v>451</v>
      </c>
      <c r="C8" s="140" t="n">
        <v>0</v>
      </c>
      <c r="D8" s="140" t="n">
        <f aca="false">(C8*0.213)</f>
        <v>0</v>
      </c>
      <c r="E8" s="140" t="n">
        <f aca="false">C8-D8</f>
        <v>0</v>
      </c>
      <c r="F8" s="37" t="s">
        <v>509</v>
      </c>
      <c r="G8" s="37" t="s">
        <v>277</v>
      </c>
      <c r="I8" s="10"/>
      <c r="O8" s="22"/>
      <c r="P8" s="108"/>
      <c r="Q8" s="108"/>
      <c r="R8" s="22"/>
    </row>
    <row r="9" customFormat="false" ht="14.25" hidden="false" customHeight="false" outlineLevel="0" collapsed="false">
      <c r="A9" s="106" t="s">
        <v>30</v>
      </c>
      <c r="B9" s="107" t="s">
        <v>451</v>
      </c>
      <c r="C9" s="140" t="n">
        <v>0</v>
      </c>
      <c r="D9" s="140" t="n">
        <f aca="false">(C9*0.213)</f>
        <v>0</v>
      </c>
      <c r="E9" s="140" t="n">
        <f aca="false">C9-D9</f>
        <v>0</v>
      </c>
      <c r="F9" s="37"/>
      <c r="G9" s="37" t="s">
        <v>277</v>
      </c>
      <c r="I9" s="10"/>
      <c r="O9" s="22"/>
      <c r="P9" s="108"/>
      <c r="Q9" s="108"/>
      <c r="R9" s="22"/>
    </row>
    <row r="10" customFormat="false" ht="14.25" hidden="false" customHeight="false" outlineLevel="0" collapsed="false">
      <c r="A10" s="106" t="s">
        <v>31</v>
      </c>
      <c r="B10" s="107" t="s">
        <v>451</v>
      </c>
      <c r="C10" s="140" t="n">
        <v>0</v>
      </c>
      <c r="D10" s="140" t="n">
        <f aca="false">(C10*0.213)</f>
        <v>0</v>
      </c>
      <c r="E10" s="140" t="n">
        <f aca="false">C10-D10</f>
        <v>0</v>
      </c>
      <c r="F10" s="37"/>
      <c r="G10" s="37" t="s">
        <v>277</v>
      </c>
      <c r="I10" s="10"/>
      <c r="O10" s="22"/>
      <c r="P10" s="108"/>
      <c r="Q10" s="108"/>
      <c r="R10" s="22"/>
    </row>
    <row r="11" customFormat="false" ht="14.25" hidden="false" customHeight="false" outlineLevel="0" collapsed="false">
      <c r="A11" s="141" t="s">
        <v>29</v>
      </c>
      <c r="B11" s="135" t="s">
        <v>475</v>
      </c>
      <c r="C11" s="136" t="n">
        <v>315</v>
      </c>
      <c r="D11" s="137" t="n">
        <f aca="false">(C11*0.213)</f>
        <v>67.095</v>
      </c>
      <c r="E11" s="143" t="n">
        <f aca="false">C11-D11</f>
        <v>247.905</v>
      </c>
      <c r="F11" s="134" t="s">
        <v>510</v>
      </c>
      <c r="G11" s="139" t="s">
        <v>159</v>
      </c>
      <c r="I11" s="10"/>
      <c r="O11" s="22"/>
      <c r="P11" s="22"/>
      <c r="Q11" s="22"/>
      <c r="R11" s="22"/>
    </row>
    <row r="12" customFormat="false" ht="14.25" hidden="false" customHeight="false" outlineLevel="0" collapsed="false">
      <c r="A12" s="9"/>
      <c r="C12" s="144" t="n">
        <f aca="false">SUM(C4:C11)</f>
        <v>3294</v>
      </c>
      <c r="D12" s="145" t="n">
        <f aca="false">(C12*0.213)</f>
        <v>701.622</v>
      </c>
      <c r="E12" s="144" t="n">
        <f aca="false">SUM(E4:E11)</f>
        <v>2592.378</v>
      </c>
      <c r="I12" s="10"/>
      <c r="O12" s="22"/>
      <c r="P12" s="22"/>
      <c r="Q12" s="22"/>
      <c r="R12" s="22"/>
    </row>
    <row r="13" customFormat="false" ht="14.25" hidden="false" customHeight="false" outlineLevel="0" collapsed="false">
      <c r="C13" s="146"/>
      <c r="D13" s="146"/>
      <c r="E13" s="146"/>
      <c r="I13" s="10"/>
      <c r="O13" s="22"/>
      <c r="P13" s="22"/>
      <c r="Q13" s="22"/>
      <c r="R13" s="22"/>
    </row>
    <row r="14" customFormat="false" ht="14.25" hidden="false" customHeight="false" outlineLevel="0" collapsed="false">
      <c r="A14" s="14" t="s">
        <v>52</v>
      </c>
      <c r="B14" s="147" t="n">
        <f aca="false">D14/3</f>
        <v>864.126</v>
      </c>
      <c r="C14" s="146"/>
      <c r="D14" s="146" t="n">
        <f aca="false">C12-D12</f>
        <v>2592.378</v>
      </c>
      <c r="E14" s="146"/>
      <c r="I14" s="10"/>
      <c r="O14" s="22"/>
      <c r="P14" s="22"/>
      <c r="Q14" s="22"/>
      <c r="R14" s="22"/>
    </row>
    <row r="15" customFormat="false" ht="14.25" hidden="false" customHeight="false" outlineLevel="0" collapsed="false">
      <c r="I15" s="10"/>
      <c r="O15" s="22"/>
      <c r="P15" s="22"/>
      <c r="Q15" s="22"/>
      <c r="R15" s="22"/>
    </row>
    <row r="16" customFormat="false" ht="14.25" hidden="false" customHeight="false" outlineLevel="0" collapsed="false">
      <c r="I16" s="10"/>
      <c r="J16" s="1"/>
      <c r="O16" s="22"/>
      <c r="P16" s="22"/>
      <c r="Q16" s="22"/>
      <c r="R16" s="22"/>
      <c r="S16" s="1"/>
      <c r="T16" s="1"/>
    </row>
    <row r="17" customFormat="false" ht="14.25" hidden="false" customHeight="false" outlineLevel="0" collapsed="false">
      <c r="A17" s="10"/>
      <c r="B17" s="10"/>
      <c r="C17" s="10"/>
      <c r="D17" s="10"/>
      <c r="E17" s="10"/>
      <c r="F17" s="10"/>
      <c r="G17" s="10"/>
      <c r="H17" s="10"/>
      <c r="I17" s="10"/>
      <c r="O17" s="22"/>
      <c r="P17" s="22"/>
      <c r="Q17" s="22"/>
      <c r="R17" s="22"/>
    </row>
    <row r="18" customFormat="false" ht="14.25" hidden="false" customHeight="false" outlineLevel="0" collapsed="false">
      <c r="I18" s="10"/>
      <c r="O18" s="22"/>
      <c r="P18" s="22"/>
      <c r="Q18" s="22"/>
      <c r="R18" s="22"/>
    </row>
    <row r="19" customFormat="false" ht="22.05" hidden="false" customHeight="false" outlineLevel="0" collapsed="false">
      <c r="A19" s="54" t="s">
        <v>511</v>
      </c>
      <c r="B19" s="54"/>
      <c r="C19" s="54"/>
      <c r="D19" s="54"/>
      <c r="E19" s="54"/>
      <c r="F19" s="54"/>
      <c r="G19" s="54"/>
      <c r="I19" s="10"/>
      <c r="O19" s="22"/>
      <c r="P19" s="22"/>
      <c r="Q19" s="22"/>
      <c r="R19" s="22"/>
    </row>
    <row r="20" customFormat="false" ht="14.25" hidden="false" customHeight="false" outlineLevel="0" collapsed="false">
      <c r="I20" s="10"/>
      <c r="O20" s="22"/>
      <c r="P20" s="22"/>
      <c r="Q20" s="22"/>
      <c r="R20" s="22"/>
    </row>
    <row r="21" customFormat="false" ht="14.25" hidden="false" customHeight="false" outlineLevel="0" collapsed="false">
      <c r="A21" s="3" t="s">
        <v>1</v>
      </c>
      <c r="B21" s="4" t="s">
        <v>2</v>
      </c>
      <c r="C21" s="4" t="s">
        <v>3</v>
      </c>
      <c r="D21" s="4" t="s">
        <v>4</v>
      </c>
      <c r="E21" s="4" t="s">
        <v>5</v>
      </c>
      <c r="F21" s="4" t="s">
        <v>153</v>
      </c>
      <c r="G21" s="5" t="s">
        <v>154</v>
      </c>
      <c r="I21" s="10"/>
      <c r="O21" s="22"/>
      <c r="P21" s="22"/>
      <c r="Q21" s="22"/>
      <c r="R21" s="22"/>
    </row>
    <row r="22" customFormat="false" ht="14.25" hidden="false" customHeight="false" outlineLevel="0" collapsed="false">
      <c r="A22" s="134" t="s">
        <v>57</v>
      </c>
      <c r="B22" s="135" t="s">
        <v>512</v>
      </c>
      <c r="C22" s="136" t="n">
        <v>462</v>
      </c>
      <c r="D22" s="137" t="n">
        <f aca="false">(C22*0.213)</f>
        <v>98.406</v>
      </c>
      <c r="E22" s="137" t="n">
        <f aca="false">C22-D22</f>
        <v>363.594</v>
      </c>
      <c r="F22" s="138" t="s">
        <v>513</v>
      </c>
      <c r="G22" s="134" t="s">
        <v>159</v>
      </c>
      <c r="I22" s="10"/>
      <c r="O22" s="22"/>
      <c r="P22" s="108"/>
      <c r="Q22" s="108"/>
      <c r="R22" s="22"/>
    </row>
    <row r="23" customFormat="false" ht="14.25" hidden="false" customHeight="false" outlineLevel="0" collapsed="false">
      <c r="A23" s="141" t="s">
        <v>57</v>
      </c>
      <c r="B23" s="135" t="s">
        <v>514</v>
      </c>
      <c r="C23" s="137" t="n">
        <v>218.47</v>
      </c>
      <c r="D23" s="137" t="n">
        <f aca="false">(C23*0.213)</f>
        <v>46.53411</v>
      </c>
      <c r="E23" s="137" t="n">
        <f aca="false">C23-D23</f>
        <v>171.93589</v>
      </c>
      <c r="F23" s="134" t="s">
        <v>515</v>
      </c>
      <c r="G23" s="134" t="s">
        <v>159</v>
      </c>
      <c r="I23" s="10"/>
      <c r="O23" s="22"/>
      <c r="P23" s="22"/>
      <c r="Q23" s="22"/>
      <c r="R23" s="22"/>
    </row>
    <row r="24" customFormat="false" ht="14.25" hidden="false" customHeight="false" outlineLevel="0" collapsed="false">
      <c r="A24" s="141" t="s">
        <v>58</v>
      </c>
      <c r="B24" s="135" t="s">
        <v>516</v>
      </c>
      <c r="C24" s="137" t="n">
        <v>218.47</v>
      </c>
      <c r="D24" s="137" t="n">
        <f aca="false">(C24*0.213)</f>
        <v>46.53411</v>
      </c>
      <c r="E24" s="137" t="n">
        <f aca="false">C24-D24</f>
        <v>171.93589</v>
      </c>
      <c r="F24" s="134" t="s">
        <v>517</v>
      </c>
      <c r="G24" s="134" t="s">
        <v>159</v>
      </c>
      <c r="I24" s="10"/>
      <c r="O24" s="22"/>
      <c r="P24" s="22"/>
      <c r="Q24" s="22"/>
      <c r="R24" s="22"/>
    </row>
    <row r="25" customFormat="false" ht="14.25" hidden="false" customHeight="false" outlineLevel="0" collapsed="false">
      <c r="A25" s="141" t="s">
        <v>59</v>
      </c>
      <c r="B25" s="135" t="s">
        <v>518</v>
      </c>
      <c r="C25" s="137" t="n">
        <v>218.47</v>
      </c>
      <c r="D25" s="137" t="n">
        <f aca="false">(C25*0.213)</f>
        <v>46.53411</v>
      </c>
      <c r="E25" s="137" t="n">
        <f aca="false">C25-D25</f>
        <v>171.93589</v>
      </c>
      <c r="F25" s="134" t="s">
        <v>519</v>
      </c>
      <c r="G25" s="139" t="s">
        <v>159</v>
      </c>
      <c r="I25" s="10"/>
      <c r="O25" s="22"/>
      <c r="P25" s="22"/>
      <c r="Q25" s="22"/>
      <c r="R25" s="22"/>
    </row>
    <row r="26" customFormat="false" ht="14.25" hidden="false" customHeight="false" outlineLevel="0" collapsed="false">
      <c r="A26" s="134" t="s">
        <v>57</v>
      </c>
      <c r="B26" s="135" t="s">
        <v>520</v>
      </c>
      <c r="C26" s="137" t="n">
        <v>125</v>
      </c>
      <c r="D26" s="137" t="n">
        <f aca="false">(C26*0.213)</f>
        <v>26.625</v>
      </c>
      <c r="E26" s="137" t="n">
        <f aca="false">C26-D26</f>
        <v>98.375</v>
      </c>
      <c r="F26" s="138" t="s">
        <v>521</v>
      </c>
      <c r="G26" s="134" t="s">
        <v>159</v>
      </c>
      <c r="I26" s="10"/>
      <c r="O26" s="22"/>
      <c r="P26" s="108"/>
      <c r="Q26" s="108"/>
      <c r="R26" s="22"/>
    </row>
    <row r="27" customFormat="false" ht="14.25" hidden="false" customHeight="false" outlineLevel="0" collapsed="false">
      <c r="A27" s="142" t="s">
        <v>59</v>
      </c>
      <c r="B27" s="135" t="s">
        <v>522</v>
      </c>
      <c r="C27" s="137" t="n">
        <v>1540</v>
      </c>
      <c r="D27" s="137" t="n">
        <f aca="false">(C27*0.213)</f>
        <v>328.02</v>
      </c>
      <c r="E27" s="137" t="n">
        <f aca="false">C27-D27</f>
        <v>1211.98</v>
      </c>
      <c r="F27" s="134" t="s">
        <v>523</v>
      </c>
      <c r="G27" s="139" t="s">
        <v>159</v>
      </c>
      <c r="I27" s="10"/>
      <c r="J27" s="1"/>
      <c r="O27" s="1"/>
      <c r="R27" s="1"/>
      <c r="S27" s="1"/>
      <c r="T27" s="1"/>
    </row>
    <row r="28" customFormat="false" ht="14.25" hidden="false" customHeight="false" outlineLevel="0" collapsed="false">
      <c r="A28" s="119"/>
      <c r="B28" s="122"/>
      <c r="C28" s="148"/>
      <c r="D28" s="149"/>
      <c r="E28" s="149"/>
      <c r="F28" s="122"/>
      <c r="G28" s="127"/>
      <c r="I28" s="10"/>
      <c r="O28" s="22"/>
      <c r="P28" s="22"/>
      <c r="Q28" s="22"/>
      <c r="R28" s="22"/>
    </row>
    <row r="29" customFormat="false" ht="14.25" hidden="false" customHeight="false" outlineLevel="0" collapsed="false">
      <c r="A29" s="33"/>
      <c r="B29" s="33"/>
      <c r="C29" s="144"/>
      <c r="D29" s="144"/>
      <c r="E29" s="144"/>
      <c r="F29" s="33"/>
      <c r="G29" s="38"/>
      <c r="I29" s="10"/>
      <c r="O29" s="22"/>
      <c r="P29" s="22"/>
      <c r="Q29" s="22"/>
      <c r="R29" s="22"/>
    </row>
    <row r="30" customFormat="false" ht="14.25" hidden="false" customHeight="false" outlineLevel="0" collapsed="false">
      <c r="C30" s="144" t="n">
        <f aca="false">SUM(C22:C27)</f>
        <v>2782.41</v>
      </c>
      <c r="D30" s="144" t="n">
        <f aca="false">SUM(D22:D27)</f>
        <v>592.65333</v>
      </c>
      <c r="E30" s="144" t="n">
        <f aca="false">SUM(E22:E29)</f>
        <v>2189.75667</v>
      </c>
      <c r="I30" s="10"/>
      <c r="O30" s="22"/>
      <c r="P30" s="22"/>
      <c r="Q30" s="22"/>
      <c r="R30" s="22"/>
    </row>
    <row r="31" customFormat="false" ht="14.25" hidden="false" customHeight="false" outlineLevel="0" collapsed="false">
      <c r="C31" s="146"/>
      <c r="D31" s="146"/>
      <c r="E31" s="146"/>
      <c r="I31" s="10"/>
      <c r="O31" s="22"/>
      <c r="P31" s="22"/>
      <c r="Q31" s="22"/>
      <c r="R31" s="22"/>
    </row>
    <row r="32" customFormat="false" ht="14.25" hidden="false" customHeight="false" outlineLevel="0" collapsed="false">
      <c r="A32" s="14" t="s">
        <v>52</v>
      </c>
      <c r="B32" s="147" t="n">
        <f aca="false">D32/3</f>
        <v>729.91889</v>
      </c>
      <c r="C32" s="146"/>
      <c r="D32" s="146" t="n">
        <f aca="false">C30-D30</f>
        <v>2189.75667</v>
      </c>
      <c r="E32" s="146"/>
      <c r="I32" s="10"/>
      <c r="O32" s="22"/>
      <c r="P32" s="22"/>
      <c r="Q32" s="22"/>
      <c r="R32" s="22"/>
    </row>
    <row r="33" customFormat="false" ht="14.25" hidden="false" customHeight="false" outlineLevel="0" collapsed="false">
      <c r="I33" s="10"/>
      <c r="O33" s="22"/>
      <c r="P33" s="22"/>
      <c r="Q33" s="22"/>
      <c r="R33" s="22"/>
    </row>
    <row r="34" customFormat="false" ht="14.25" hidden="false" customHeight="false" outlineLevel="0" collapsed="false">
      <c r="I34" s="10"/>
      <c r="J34" s="67"/>
      <c r="K34" s="67"/>
      <c r="L34" s="67"/>
      <c r="M34" s="67"/>
      <c r="N34" s="67"/>
      <c r="O34" s="105"/>
      <c r="P34" s="105"/>
      <c r="Q34" s="105"/>
      <c r="R34" s="105"/>
      <c r="S34" s="67"/>
      <c r="T34" s="67"/>
    </row>
    <row r="35" customFormat="false" ht="14.25" hidden="false" customHeight="false" outlineLevel="0" collapsed="false">
      <c r="A35" s="19"/>
      <c r="B35" s="19"/>
      <c r="C35" s="19"/>
      <c r="D35" s="19"/>
      <c r="E35" s="19"/>
      <c r="F35" s="19"/>
      <c r="G35" s="19"/>
      <c r="H35" s="19"/>
      <c r="I35" s="10"/>
      <c r="O35" s="22"/>
      <c r="P35" s="22"/>
      <c r="Q35" s="22"/>
      <c r="R35" s="22"/>
    </row>
    <row r="36" customFormat="false" ht="14.25" hidden="false" customHeight="false" outlineLevel="0" collapsed="false">
      <c r="I36" s="10"/>
      <c r="O36" s="22"/>
      <c r="P36" s="22"/>
      <c r="Q36" s="22"/>
      <c r="R36" s="22"/>
    </row>
    <row r="37" customFormat="false" ht="22.05" hidden="false" customHeight="false" outlineLevel="0" collapsed="false">
      <c r="A37" s="54" t="s">
        <v>524</v>
      </c>
      <c r="B37" s="54"/>
      <c r="C37" s="54"/>
      <c r="D37" s="54"/>
      <c r="E37" s="54"/>
      <c r="F37" s="54"/>
      <c r="G37" s="54"/>
      <c r="I37" s="10"/>
      <c r="O37" s="22"/>
      <c r="P37" s="22"/>
      <c r="Q37" s="22"/>
      <c r="R37" s="22"/>
    </row>
    <row r="38" customFormat="false" ht="14.25" hidden="false" customHeight="false" outlineLevel="0" collapsed="false">
      <c r="I38" s="10"/>
      <c r="L38" s="26"/>
      <c r="M38" s="26"/>
      <c r="N38" s="26"/>
      <c r="O38" s="22"/>
      <c r="P38" s="22"/>
      <c r="Q38" s="22"/>
      <c r="R38" s="22"/>
    </row>
    <row r="39" customFormat="false" ht="14.25" hidden="false" customHeight="false" outlineLevel="0" collapsed="false">
      <c r="A39" s="3" t="s">
        <v>1</v>
      </c>
      <c r="B39" s="4" t="s">
        <v>2</v>
      </c>
      <c r="C39" s="4" t="s">
        <v>3</v>
      </c>
      <c r="D39" s="4" t="s">
        <v>4</v>
      </c>
      <c r="E39" s="4" t="s">
        <v>5</v>
      </c>
      <c r="F39" s="4" t="s">
        <v>153</v>
      </c>
      <c r="G39" s="5" t="s">
        <v>154</v>
      </c>
      <c r="I39" s="10"/>
      <c r="L39" s="26"/>
      <c r="M39" s="26"/>
      <c r="N39" s="26"/>
      <c r="O39" s="22"/>
      <c r="P39" s="108"/>
      <c r="Q39" s="108"/>
      <c r="R39" s="22"/>
    </row>
    <row r="40" customFormat="false" ht="17.25" hidden="false" customHeight="true" outlineLevel="0" collapsed="false">
      <c r="A40" s="134" t="s">
        <v>75</v>
      </c>
      <c r="B40" s="150" t="s">
        <v>525</v>
      </c>
      <c r="C40" s="136" t="n">
        <v>4400</v>
      </c>
      <c r="D40" s="137" t="n">
        <f aca="false">(C40*0.213)</f>
        <v>937.2</v>
      </c>
      <c r="E40" s="137" t="n">
        <f aca="false">C40-D40</f>
        <v>3462.8</v>
      </c>
      <c r="F40" s="134" t="s">
        <v>526</v>
      </c>
      <c r="G40" s="139" t="s">
        <v>159</v>
      </c>
      <c r="I40" s="10"/>
      <c r="O40" s="22"/>
      <c r="P40" s="112"/>
      <c r="Q40" s="22"/>
      <c r="R40" s="22"/>
    </row>
    <row r="41" customFormat="false" ht="14.25" hidden="false" customHeight="false" outlineLevel="0" collapsed="false">
      <c r="A41" s="134" t="s">
        <v>75</v>
      </c>
      <c r="B41" s="135" t="s">
        <v>527</v>
      </c>
      <c r="C41" s="136" t="n">
        <v>441</v>
      </c>
      <c r="D41" s="137" t="n">
        <f aca="false">(C41*0.213)</f>
        <v>93.933</v>
      </c>
      <c r="E41" s="137" t="n">
        <f aca="false">C41-D41</f>
        <v>347.067</v>
      </c>
      <c r="F41" s="138" t="s">
        <v>528</v>
      </c>
      <c r="G41" s="139" t="s">
        <v>159</v>
      </c>
      <c r="I41" s="10"/>
      <c r="O41" s="22"/>
      <c r="P41" s="108"/>
      <c r="Q41" s="108"/>
      <c r="R41" s="22"/>
    </row>
    <row r="42" customFormat="false" ht="14.25" hidden="false" customHeight="false" outlineLevel="0" collapsed="false">
      <c r="A42" s="142" t="s">
        <v>75</v>
      </c>
      <c r="B42" s="135" t="s">
        <v>529</v>
      </c>
      <c r="C42" s="137" t="n">
        <v>520</v>
      </c>
      <c r="D42" s="137" t="n">
        <f aca="false">(C42*0.213)</f>
        <v>110.76</v>
      </c>
      <c r="E42" s="137" t="n">
        <f aca="false">C42-D42</f>
        <v>409.24</v>
      </c>
      <c r="F42" s="134" t="s">
        <v>530</v>
      </c>
      <c r="G42" s="139" t="s">
        <v>159</v>
      </c>
      <c r="I42" s="10"/>
      <c r="O42" s="22"/>
      <c r="P42" s="108"/>
      <c r="Q42" s="108"/>
      <c r="R42" s="22"/>
    </row>
    <row r="43" customFormat="false" ht="14.25" hidden="false" customHeight="false" outlineLevel="0" collapsed="false">
      <c r="A43" s="141" t="s">
        <v>75</v>
      </c>
      <c r="B43" s="135" t="s">
        <v>531</v>
      </c>
      <c r="C43" s="137" t="n">
        <v>218.47</v>
      </c>
      <c r="D43" s="137" t="n">
        <f aca="false">(C43*0.213)</f>
        <v>46.53411</v>
      </c>
      <c r="E43" s="137" t="n">
        <f aca="false">C43-D43</f>
        <v>171.93589</v>
      </c>
      <c r="F43" s="134" t="s">
        <v>532</v>
      </c>
      <c r="G43" s="139" t="s">
        <v>159</v>
      </c>
      <c r="I43" s="10"/>
      <c r="O43" s="22"/>
      <c r="P43" s="22"/>
      <c r="Q43" s="22"/>
      <c r="R43" s="22"/>
    </row>
    <row r="44" customFormat="false" ht="14.25" hidden="false" customHeight="false" outlineLevel="0" collapsed="false">
      <c r="A44" s="141" t="s">
        <v>76</v>
      </c>
      <c r="B44" s="135" t="s">
        <v>533</v>
      </c>
      <c r="C44" s="137" t="n">
        <v>218.47</v>
      </c>
      <c r="D44" s="137" t="n">
        <f aca="false">(C44*0.213)</f>
        <v>46.53411</v>
      </c>
      <c r="E44" s="137" t="n">
        <f aca="false">C44-D44</f>
        <v>171.93589</v>
      </c>
      <c r="F44" s="134" t="s">
        <v>534</v>
      </c>
      <c r="G44" s="139" t="s">
        <v>159</v>
      </c>
      <c r="I44" s="10"/>
      <c r="O44" s="22"/>
      <c r="P44" s="22"/>
      <c r="Q44" s="22"/>
      <c r="R44" s="22"/>
    </row>
    <row r="45" customFormat="false" ht="14.25" hidden="false" customHeight="false" outlineLevel="0" collapsed="false">
      <c r="A45" s="141" t="s">
        <v>77</v>
      </c>
      <c r="B45" s="135" t="s">
        <v>535</v>
      </c>
      <c r="C45" s="137" t="n">
        <v>218.47</v>
      </c>
      <c r="D45" s="137" t="n">
        <f aca="false">(C45*0.213)</f>
        <v>46.53411</v>
      </c>
      <c r="E45" s="137" t="n">
        <f aca="false">C45-D45</f>
        <v>171.93589</v>
      </c>
      <c r="F45" s="134" t="s">
        <v>536</v>
      </c>
      <c r="G45" s="139" t="s">
        <v>159</v>
      </c>
      <c r="I45" s="10"/>
      <c r="O45" s="22"/>
      <c r="P45" s="22"/>
      <c r="Q45" s="22"/>
      <c r="R45" s="22"/>
    </row>
    <row r="46" customFormat="false" ht="14.25" hidden="false" customHeight="false" outlineLevel="0" collapsed="false">
      <c r="A46" s="142" t="s">
        <v>76</v>
      </c>
      <c r="B46" s="135" t="s">
        <v>537</v>
      </c>
      <c r="C46" s="137" t="n">
        <v>1500</v>
      </c>
      <c r="D46" s="137" t="n">
        <f aca="false">(C46*0.213)</f>
        <v>319.5</v>
      </c>
      <c r="E46" s="137" t="n">
        <f aca="false">C46-D46</f>
        <v>1180.5</v>
      </c>
      <c r="F46" s="134" t="s">
        <v>538</v>
      </c>
      <c r="G46" s="139" t="s">
        <v>159</v>
      </c>
      <c r="I46" s="10"/>
      <c r="O46" s="22"/>
      <c r="P46" s="108"/>
      <c r="Q46" s="108"/>
      <c r="R46" s="22"/>
    </row>
    <row r="47" customFormat="false" ht="14.25" hidden="false" customHeight="false" outlineLevel="0" collapsed="false">
      <c r="A47" s="91"/>
      <c r="B47" s="95"/>
      <c r="C47" s="151"/>
      <c r="D47" s="152"/>
      <c r="E47" s="153"/>
      <c r="F47" s="96"/>
      <c r="G47" s="97"/>
      <c r="I47" s="10"/>
      <c r="O47" s="22"/>
      <c r="P47" s="22"/>
      <c r="Q47" s="22"/>
      <c r="R47" s="22"/>
    </row>
    <row r="48" customFormat="false" ht="14.25" hidden="false" customHeight="false" outlineLevel="0" collapsed="false">
      <c r="A48" s="94"/>
      <c r="B48" s="95"/>
      <c r="C48" s="152"/>
      <c r="D48" s="152"/>
      <c r="E48" s="152"/>
      <c r="F48" s="96"/>
      <c r="G48" s="97"/>
      <c r="I48" s="10"/>
      <c r="O48" s="22"/>
      <c r="P48" s="108"/>
      <c r="Q48" s="108"/>
      <c r="R48" s="22"/>
    </row>
    <row r="49" customFormat="false" ht="14.25" hidden="false" customHeight="false" outlineLevel="0" collapsed="false">
      <c r="C49" s="144" t="n">
        <f aca="false">SUM(C40:C48)</f>
        <v>7516.41</v>
      </c>
      <c r="D49" s="144" t="n">
        <f aca="false">SUM(D40:D48)</f>
        <v>1600.99533</v>
      </c>
      <c r="E49" s="144" t="n">
        <f aca="false">C49-D49</f>
        <v>5915.41467</v>
      </c>
      <c r="I49" s="10"/>
      <c r="O49" s="22"/>
      <c r="P49" s="22"/>
      <c r="Q49" s="22"/>
      <c r="R49" s="22"/>
    </row>
    <row r="50" customFormat="false" ht="14.25" hidden="false" customHeight="false" outlineLevel="0" collapsed="false">
      <c r="I50" s="10"/>
      <c r="O50" s="22"/>
      <c r="P50" s="109"/>
      <c r="Q50" s="109"/>
      <c r="R50" s="22"/>
    </row>
    <row r="51" customFormat="false" ht="14.25" hidden="false" customHeight="false" outlineLevel="0" collapsed="false">
      <c r="A51" s="14" t="s">
        <v>52</v>
      </c>
      <c r="B51" s="14" t="n">
        <f aca="false">E49/3</f>
        <v>1971.80489</v>
      </c>
      <c r="D51" s="1" t="n">
        <f aca="false">C49-D49</f>
        <v>5915.41467</v>
      </c>
      <c r="I51" s="10"/>
      <c r="O51" s="22"/>
      <c r="P51" s="110"/>
      <c r="Q51" s="111"/>
      <c r="R51" s="22"/>
    </row>
    <row r="52" customFormat="false" ht="14.25" hidden="false" customHeight="false" outlineLevel="0" collapsed="false">
      <c r="I52" s="10"/>
      <c r="O52" s="22"/>
      <c r="P52" s="110"/>
      <c r="Q52" s="111"/>
      <c r="R52" s="22"/>
    </row>
    <row r="53" customFormat="false" ht="14.25" hidden="false" customHeight="false" outlineLevel="0" collapsed="false">
      <c r="I53" s="10"/>
      <c r="J53" s="1"/>
      <c r="O53" s="22"/>
      <c r="P53" s="108"/>
      <c r="Q53" s="108"/>
      <c r="R53" s="22"/>
      <c r="S53" s="1"/>
      <c r="T53" s="1"/>
    </row>
    <row r="54" customFormat="false" ht="14.25" hidden="false" customHeight="false" outlineLevel="0" collapsed="false">
      <c r="A54" s="10"/>
      <c r="B54" s="10"/>
      <c r="C54" s="10"/>
      <c r="D54" s="10"/>
      <c r="E54" s="10"/>
      <c r="F54" s="10"/>
      <c r="G54" s="10"/>
      <c r="H54" s="10"/>
      <c r="I54" s="10"/>
      <c r="O54" s="22"/>
      <c r="P54" s="111"/>
      <c r="Q54" s="111"/>
      <c r="R54" s="22"/>
    </row>
    <row r="55" customFormat="false" ht="14.25" hidden="false" customHeight="false" outlineLevel="0" collapsed="false">
      <c r="I55" s="10"/>
      <c r="O55" s="22"/>
      <c r="P55" s="108"/>
      <c r="Q55" s="108"/>
      <c r="R55" s="22"/>
    </row>
    <row r="56" customFormat="false" ht="22.05" hidden="false" customHeight="false" outlineLevel="0" collapsed="false">
      <c r="A56" s="54" t="s">
        <v>539</v>
      </c>
      <c r="B56" s="54"/>
      <c r="C56" s="54"/>
      <c r="D56" s="54"/>
      <c r="E56" s="54"/>
      <c r="F56" s="54"/>
      <c r="G56" s="54"/>
      <c r="I56" s="10"/>
      <c r="O56" s="22"/>
      <c r="P56" s="111"/>
      <c r="Q56" s="111"/>
      <c r="R56" s="22"/>
    </row>
    <row r="57" customFormat="false" ht="14.25" hidden="false" customHeight="false" outlineLevel="0" collapsed="false">
      <c r="I57" s="10"/>
      <c r="O57" s="22"/>
      <c r="P57" s="108"/>
      <c r="Q57" s="108"/>
      <c r="R57" s="22"/>
    </row>
    <row r="58" customFormat="false" ht="14.25" hidden="false" customHeight="false" outlineLevel="0" collapsed="false">
      <c r="A58" s="3" t="s">
        <v>1</v>
      </c>
      <c r="B58" s="83" t="s">
        <v>2</v>
      </c>
      <c r="C58" s="83" t="s">
        <v>3</v>
      </c>
      <c r="D58" s="83" t="s">
        <v>4</v>
      </c>
      <c r="E58" s="83" t="s">
        <v>5</v>
      </c>
      <c r="F58" s="83" t="s">
        <v>153</v>
      </c>
      <c r="G58" s="84" t="s">
        <v>154</v>
      </c>
      <c r="I58" s="10"/>
      <c r="L58" s="26"/>
      <c r="M58" s="26"/>
      <c r="N58" s="26"/>
      <c r="O58" s="22"/>
      <c r="P58" s="108"/>
      <c r="Q58" s="108"/>
      <c r="R58" s="22"/>
    </row>
    <row r="59" customFormat="false" ht="14.25" hidden="false" customHeight="false" outlineLevel="0" collapsed="false">
      <c r="A59" s="142" t="s">
        <v>366</v>
      </c>
      <c r="B59" s="135" t="s">
        <v>540</v>
      </c>
      <c r="C59" s="137" t="n">
        <v>1000</v>
      </c>
      <c r="D59" s="137" t="n">
        <f aca="false">(C59*0.213)</f>
        <v>213</v>
      </c>
      <c r="E59" s="137" t="n">
        <f aca="false">C59-D59</f>
        <v>787</v>
      </c>
      <c r="F59" s="134" t="s">
        <v>541</v>
      </c>
      <c r="G59" s="139" t="s">
        <v>159</v>
      </c>
      <c r="I59" s="10"/>
      <c r="O59" s="22"/>
      <c r="P59" s="108"/>
      <c r="Q59" s="108"/>
      <c r="R59" s="22"/>
    </row>
    <row r="60" customFormat="false" ht="14.25" hidden="false" customHeight="false" outlineLevel="0" collapsed="false">
      <c r="A60" s="142" t="s">
        <v>366</v>
      </c>
      <c r="B60" s="135" t="s">
        <v>542</v>
      </c>
      <c r="C60" s="137" t="n">
        <v>200</v>
      </c>
      <c r="D60" s="137" t="n">
        <f aca="false">(C60*0.213)</f>
        <v>42.6</v>
      </c>
      <c r="E60" s="137" t="n">
        <f aca="false">C60-D60</f>
        <v>157.4</v>
      </c>
      <c r="F60" s="134" t="s">
        <v>543</v>
      </c>
      <c r="G60" s="134" t="s">
        <v>214</v>
      </c>
      <c r="I60" s="10"/>
      <c r="O60" s="22"/>
      <c r="P60" s="108"/>
      <c r="Q60" s="108"/>
      <c r="R60" s="22"/>
    </row>
    <row r="61" customFormat="false" ht="14.25" hidden="false" customHeight="false" outlineLevel="0" collapsed="false">
      <c r="A61" s="142" t="s">
        <v>366</v>
      </c>
      <c r="B61" s="141" t="s">
        <v>544</v>
      </c>
      <c r="C61" s="136" t="n">
        <v>500</v>
      </c>
      <c r="D61" s="137" t="n">
        <f aca="false">(C61*0.213)</f>
        <v>106.5</v>
      </c>
      <c r="E61" s="143" t="n">
        <f aca="false">C61-D61</f>
        <v>393.5</v>
      </c>
      <c r="F61" s="134" t="s">
        <v>545</v>
      </c>
      <c r="G61" s="134" t="s">
        <v>159</v>
      </c>
      <c r="I61" s="10"/>
      <c r="O61" s="22"/>
      <c r="P61" s="22"/>
      <c r="Q61" s="22"/>
      <c r="R61" s="22"/>
    </row>
    <row r="62" customFormat="false" ht="14.25" hidden="false" customHeight="false" outlineLevel="0" collapsed="false">
      <c r="A62" s="134" t="s">
        <v>366</v>
      </c>
      <c r="B62" s="135" t="s">
        <v>546</v>
      </c>
      <c r="C62" s="136" t="n">
        <v>399</v>
      </c>
      <c r="D62" s="137" t="n">
        <f aca="false">(C62*0.213)</f>
        <v>84.987</v>
      </c>
      <c r="E62" s="137" t="n">
        <f aca="false">C62-D62</f>
        <v>314.013</v>
      </c>
      <c r="F62" s="138" t="s">
        <v>547</v>
      </c>
      <c r="G62" s="134" t="s">
        <v>159</v>
      </c>
      <c r="I62" s="10"/>
      <c r="O62" s="22"/>
      <c r="P62" s="108"/>
      <c r="Q62" s="108"/>
      <c r="R62" s="22"/>
    </row>
    <row r="63" customFormat="false" ht="14.25" hidden="false" customHeight="false" outlineLevel="0" collapsed="false">
      <c r="A63" s="141" t="s">
        <v>366</v>
      </c>
      <c r="B63" s="135" t="s">
        <v>548</v>
      </c>
      <c r="C63" s="137" t="n">
        <v>218.47</v>
      </c>
      <c r="D63" s="137" t="n">
        <f aca="false">(C63*0.213)</f>
        <v>46.53411</v>
      </c>
      <c r="E63" s="137" t="n">
        <f aca="false">C63-D63</f>
        <v>171.93589</v>
      </c>
      <c r="F63" s="134" t="s">
        <v>549</v>
      </c>
      <c r="G63" s="134" t="s">
        <v>159</v>
      </c>
      <c r="I63" s="10"/>
      <c r="O63" s="22"/>
      <c r="P63" s="22"/>
      <c r="Q63" s="22"/>
      <c r="R63" s="22"/>
    </row>
    <row r="64" customFormat="false" ht="14.25" hidden="false" customHeight="false" outlineLevel="0" collapsed="false">
      <c r="A64" s="141" t="s">
        <v>368</v>
      </c>
      <c r="B64" s="135" t="s">
        <v>550</v>
      </c>
      <c r="C64" s="137" t="n">
        <v>218.47</v>
      </c>
      <c r="D64" s="137" t="n">
        <f aca="false">(C64*0.213)</f>
        <v>46.53411</v>
      </c>
      <c r="E64" s="137" t="n">
        <f aca="false">C64-D64</f>
        <v>171.93589</v>
      </c>
      <c r="F64" s="134" t="s">
        <v>551</v>
      </c>
      <c r="G64" s="139" t="s">
        <v>159</v>
      </c>
      <c r="I64" s="10"/>
      <c r="O64" s="22"/>
      <c r="P64" s="22"/>
      <c r="Q64" s="22"/>
      <c r="R64" s="22"/>
    </row>
    <row r="65" customFormat="false" ht="14.25" hidden="false" customHeight="false" outlineLevel="0" collapsed="false">
      <c r="A65" s="141" t="s">
        <v>435</v>
      </c>
      <c r="B65" s="135" t="s">
        <v>552</v>
      </c>
      <c r="C65" s="137" t="n">
        <v>218.47</v>
      </c>
      <c r="D65" s="137" t="n">
        <f aca="false">(C65*0.213)</f>
        <v>46.53411</v>
      </c>
      <c r="E65" s="137" t="n">
        <f aca="false">C65-D65</f>
        <v>171.93589</v>
      </c>
      <c r="F65" s="134" t="s">
        <v>553</v>
      </c>
      <c r="G65" s="139" t="s">
        <v>214</v>
      </c>
      <c r="I65" s="10"/>
      <c r="O65" s="22"/>
      <c r="P65" s="22"/>
      <c r="Q65" s="22"/>
      <c r="R65" s="22"/>
    </row>
    <row r="66" customFormat="false" ht="14.25" hidden="false" customHeight="false" outlineLevel="0" collapsed="false">
      <c r="A66" s="142" t="s">
        <v>435</v>
      </c>
      <c r="B66" s="135" t="s">
        <v>554</v>
      </c>
      <c r="C66" s="137" t="n">
        <v>1000</v>
      </c>
      <c r="D66" s="137" t="n">
        <f aca="false">(C66*0.213)</f>
        <v>213</v>
      </c>
      <c r="E66" s="137" t="n">
        <f aca="false">C66-D66</f>
        <v>787</v>
      </c>
      <c r="F66" s="134" t="s">
        <v>555</v>
      </c>
      <c r="G66" s="139" t="s">
        <v>159</v>
      </c>
      <c r="I66" s="10"/>
      <c r="O66" s="22"/>
      <c r="P66" s="108"/>
      <c r="Q66" s="108"/>
      <c r="R66" s="22"/>
    </row>
    <row r="67" customFormat="false" ht="14.25" hidden="false" customHeight="false" outlineLevel="0" collapsed="false">
      <c r="A67" s="133" t="s">
        <v>391</v>
      </c>
      <c r="B67" s="107" t="s">
        <v>556</v>
      </c>
      <c r="C67" s="140" t="n">
        <v>50000</v>
      </c>
      <c r="D67" s="140" t="n">
        <f aca="false">(C67*0.213)</f>
        <v>10650</v>
      </c>
      <c r="E67" s="140" t="n">
        <f aca="false">C67-D67</f>
        <v>39350</v>
      </c>
      <c r="F67" s="37" t="s">
        <v>557</v>
      </c>
      <c r="G67" s="42" t="s">
        <v>391</v>
      </c>
      <c r="I67" s="10"/>
      <c r="O67" s="22"/>
      <c r="P67" s="108"/>
      <c r="Q67" s="108"/>
      <c r="R67" s="22"/>
    </row>
    <row r="68" customFormat="false" ht="14.25" hidden="false" customHeight="false" outlineLevel="0" collapsed="false">
      <c r="A68" s="122"/>
      <c r="B68" s="124"/>
      <c r="C68" s="154"/>
      <c r="D68" s="155"/>
      <c r="E68" s="156"/>
      <c r="F68" s="122"/>
      <c r="G68" s="127"/>
      <c r="I68" s="10"/>
      <c r="O68" s="22"/>
      <c r="P68" s="22"/>
      <c r="Q68" s="22"/>
      <c r="R68" s="22"/>
    </row>
    <row r="69" customFormat="false" ht="14.25" hidden="false" customHeight="false" outlineLevel="0" collapsed="false">
      <c r="A69" s="119"/>
      <c r="B69" s="122"/>
      <c r="C69" s="154"/>
      <c r="D69" s="156"/>
      <c r="E69" s="156"/>
      <c r="F69" s="127"/>
      <c r="G69" s="127"/>
      <c r="I69" s="10"/>
      <c r="O69" s="22"/>
      <c r="P69" s="111"/>
      <c r="Q69" s="111"/>
      <c r="R69" s="22"/>
    </row>
    <row r="70" customFormat="false" ht="14.25" hidden="false" customHeight="false" outlineLevel="0" collapsed="false">
      <c r="A70" s="119"/>
      <c r="B70" s="120"/>
      <c r="C70" s="156"/>
      <c r="D70" s="156"/>
      <c r="E70" s="156"/>
      <c r="F70" s="122"/>
      <c r="G70" s="127"/>
      <c r="I70" s="10"/>
      <c r="O70" s="22"/>
      <c r="P70" s="108"/>
      <c r="Q70" s="108"/>
      <c r="R70" s="22"/>
    </row>
    <row r="71" customFormat="false" ht="14.25" hidden="false" customHeight="false" outlineLevel="0" collapsed="false">
      <c r="A71" s="119"/>
      <c r="B71" s="120"/>
      <c r="C71" s="156"/>
      <c r="D71" s="156"/>
      <c r="E71" s="156"/>
      <c r="F71" s="122"/>
      <c r="G71" s="127"/>
      <c r="I71" s="10"/>
      <c r="O71" s="22"/>
      <c r="P71" s="108"/>
      <c r="Q71" s="108"/>
      <c r="R71" s="22"/>
    </row>
    <row r="72" customFormat="false" ht="14.25" hidden="false" customHeight="false" outlineLevel="0" collapsed="false">
      <c r="C72" s="144" t="n">
        <f aca="false">SUM(C59:C66)</f>
        <v>3754.41</v>
      </c>
      <c r="D72" s="144" t="n">
        <f aca="false">SUM(D59:D66)</f>
        <v>799.68933</v>
      </c>
      <c r="E72" s="144" t="n">
        <f aca="false">C72-D72</f>
        <v>2954.72067</v>
      </c>
      <c r="I72" s="10"/>
      <c r="O72" s="22"/>
      <c r="P72" s="22"/>
      <c r="Q72" s="22"/>
      <c r="R72" s="22"/>
    </row>
    <row r="73" customFormat="false" ht="14.25" hidden="false" customHeight="false" outlineLevel="0" collapsed="false">
      <c r="I73" s="10"/>
      <c r="O73" s="22"/>
      <c r="P73" s="22"/>
      <c r="Q73" s="22"/>
      <c r="R73" s="22"/>
    </row>
    <row r="74" customFormat="false" ht="14.25" hidden="false" customHeight="false" outlineLevel="0" collapsed="false">
      <c r="A74" s="14" t="s">
        <v>52</v>
      </c>
      <c r="B74" s="147" t="n">
        <f aca="false">D74/3</f>
        <v>984.90689</v>
      </c>
      <c r="D74" s="146" t="n">
        <f aca="false">C72-D72</f>
        <v>2954.72067</v>
      </c>
      <c r="I74" s="10"/>
      <c r="O74" s="22"/>
      <c r="P74" s="22"/>
      <c r="Q74" s="22"/>
      <c r="R74" s="22"/>
    </row>
    <row r="75" customFormat="false" ht="17.35" hidden="false" customHeight="false" outlineLevel="0" collapsed="false">
      <c r="A75" s="22"/>
      <c r="B75" s="22"/>
      <c r="C75" s="22"/>
      <c r="D75" s="22"/>
      <c r="E75" s="22"/>
      <c r="F75" s="22"/>
      <c r="G75" s="22"/>
      <c r="H75" s="22"/>
      <c r="I75" s="21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</row>
    <row r="76" customFormat="false" ht="17.35" hidden="false" customHeight="false" outlineLevel="0" collapsed="false">
      <c r="A76" s="85"/>
      <c r="B76" s="85" t="s">
        <v>371</v>
      </c>
      <c r="C76" s="85"/>
      <c r="D76" s="85"/>
      <c r="E76" s="85"/>
      <c r="F76" s="85"/>
      <c r="G76" s="85"/>
      <c r="H76" s="85"/>
      <c r="I76" s="21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</row>
    <row r="77" customFormat="false" ht="17.35" hidden="false" customHeight="false" outlineLevel="0" collapsed="false">
      <c r="A77" s="86" t="s">
        <v>372</v>
      </c>
      <c r="B77" s="86"/>
      <c r="C77" s="157" t="n">
        <f aca="false">SUM(C72+C30+C49+C12+C76)</f>
        <v>17347.23</v>
      </c>
      <c r="D77" s="157" t="n">
        <f aca="false">SUM(D72+D30+D49+D12+D76)</f>
        <v>3694.95999</v>
      </c>
      <c r="E77" s="157" t="n">
        <f aca="false">C77-D77</f>
        <v>13652.27001</v>
      </c>
      <c r="F77" s="88"/>
      <c r="G77" s="88"/>
      <c r="H77" s="88"/>
      <c r="I77" s="89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</row>
    <row r="78" customFormat="false" ht="17.35" hidden="false" customHeight="false" outlineLevel="0" collapsed="false">
      <c r="A78" s="86" t="s">
        <v>373</v>
      </c>
      <c r="B78" s="86"/>
      <c r="C78" s="157" t="n">
        <f aca="false">(C77/12)</f>
        <v>1445.6025</v>
      </c>
      <c r="D78" s="87"/>
      <c r="E78" s="87"/>
      <c r="F78" s="88"/>
      <c r="G78" s="88"/>
      <c r="H78" s="88"/>
      <c r="I78" s="89"/>
    </row>
    <row r="79" customFormat="false" ht="17.35" hidden="false" customHeight="false" outlineLevel="0" collapsed="false">
      <c r="A79" s="86" t="s">
        <v>374</v>
      </c>
      <c r="B79" s="86"/>
      <c r="C79" s="157" t="n">
        <f aca="false">(D79)/12</f>
        <v>1137.6891675</v>
      </c>
      <c r="D79" s="157" t="n">
        <f aca="false">C77-D77</f>
        <v>13652.27001</v>
      </c>
      <c r="E79" s="87"/>
      <c r="F79" s="88"/>
      <c r="G79" s="88"/>
      <c r="H79" s="88"/>
      <c r="I79" s="89"/>
    </row>
    <row r="80" customFormat="false" ht="14.25" hidden="false" customHeight="false" outlineLevel="0" collapsed="false">
      <c r="A80" s="10"/>
      <c r="B80" s="10"/>
      <c r="C80" s="10"/>
      <c r="D80" s="10"/>
      <c r="E80" s="10"/>
      <c r="F80" s="10"/>
      <c r="G80" s="10"/>
      <c r="H80" s="10"/>
      <c r="I80" s="10"/>
    </row>
  </sheetData>
  <mergeCells count="9">
    <mergeCell ref="A1:G1"/>
    <mergeCell ref="A19:G19"/>
    <mergeCell ref="A37:G37"/>
    <mergeCell ref="P50:Q50"/>
    <mergeCell ref="P51:P52"/>
    <mergeCell ref="A56:G56"/>
    <mergeCell ref="A77:B77"/>
    <mergeCell ref="A78:B78"/>
    <mergeCell ref="A79:B7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false" showOutlineSymbols="true" defaultGridColor="true" view="normal" topLeftCell="A58" colorId="64" zoomScale="85" zoomScaleNormal="85" zoomScalePageLayoutView="100" workbookViewId="0">
      <selection pane="topLeft" activeCell="D73" activeCellId="0" sqref="D73"/>
    </sheetView>
  </sheetViews>
  <sheetFormatPr defaultColWidth="10.54296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4.56"/>
    <col collapsed="false" customWidth="true" hidden="false" outlineLevel="0" max="7" min="5" style="1" width="16.22"/>
    <col collapsed="false" customWidth="true" hidden="false" outlineLevel="0" max="8" min="8" style="1" width="4.22"/>
    <col collapsed="false" customWidth="true" hidden="false" outlineLevel="0" max="9" min="9" style="1" width="1"/>
    <col collapsed="false" customWidth="true" hidden="false" outlineLevel="0" max="11" min="11" style="1" width="12"/>
    <col collapsed="false" customWidth="true" hidden="false" outlineLevel="0" max="13" min="12" style="1" width="10.78"/>
    <col collapsed="false" customWidth="true" hidden="false" outlineLevel="0" max="14" min="14" style="1" width="13"/>
    <col collapsed="false" customWidth="true" hidden="false" outlineLevel="0" max="17" min="16" style="1" width="25.77"/>
  </cols>
  <sheetData>
    <row r="1" customFormat="false" ht="22.05" hidden="false" customHeight="false" outlineLevel="0" collapsed="false">
      <c r="A1" s="54" t="s">
        <v>558</v>
      </c>
      <c r="B1" s="54"/>
      <c r="C1" s="54"/>
      <c r="D1" s="54"/>
      <c r="E1" s="54"/>
      <c r="F1" s="54"/>
      <c r="G1" s="54"/>
      <c r="I1" s="10"/>
      <c r="K1" s="1" t="s">
        <v>559</v>
      </c>
    </row>
    <row r="2" customFormat="false" ht="14.25" hidden="false" customHeight="false" outlineLevel="0" collapsed="false">
      <c r="I2" s="10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I3" s="10"/>
    </row>
    <row r="4" customFormat="false" ht="14.25" hidden="false" customHeight="false" outlineLevel="0" collapsed="false">
      <c r="A4" s="142" t="s">
        <v>29</v>
      </c>
      <c r="B4" s="135" t="s">
        <v>560</v>
      </c>
      <c r="C4" s="137" t="n">
        <v>1155</v>
      </c>
      <c r="D4" s="137" t="n">
        <f aca="false">(C4*0.213)</f>
        <v>246.015</v>
      </c>
      <c r="E4" s="137" t="n">
        <f aca="false">C4-D4</f>
        <v>908.985</v>
      </c>
      <c r="F4" s="134" t="s">
        <v>561</v>
      </c>
      <c r="G4" s="134" t="s">
        <v>159</v>
      </c>
      <c r="I4" s="10"/>
      <c r="K4" s="1" t="s">
        <v>29</v>
      </c>
      <c r="L4" s="1" t="n">
        <v>2200</v>
      </c>
      <c r="O4" s="22"/>
      <c r="P4" s="22"/>
      <c r="Q4" s="22"/>
      <c r="R4" s="22"/>
    </row>
    <row r="5" customFormat="false" ht="14.25" hidden="false" customHeight="false" outlineLevel="0" collapsed="false">
      <c r="A5" s="134" t="s">
        <v>29</v>
      </c>
      <c r="B5" s="135" t="s">
        <v>562</v>
      </c>
      <c r="C5" s="136" t="n">
        <v>378</v>
      </c>
      <c r="D5" s="137" t="n">
        <f aca="false">(C5*0.213)</f>
        <v>80.514</v>
      </c>
      <c r="E5" s="137" t="n">
        <f aca="false">C5-D5</f>
        <v>297.486</v>
      </c>
      <c r="F5" s="138" t="s">
        <v>563</v>
      </c>
      <c r="G5" s="134" t="s">
        <v>159</v>
      </c>
      <c r="I5" s="10"/>
      <c r="K5" s="1" t="s">
        <v>30</v>
      </c>
      <c r="L5" s="1" t="n">
        <v>1500</v>
      </c>
      <c r="O5" s="22"/>
      <c r="P5" s="108"/>
      <c r="Q5" s="108"/>
      <c r="R5" s="22"/>
    </row>
    <row r="6" customFormat="false" ht="14.25" hidden="false" customHeight="false" outlineLevel="0" collapsed="false">
      <c r="A6" s="141" t="s">
        <v>29</v>
      </c>
      <c r="B6" s="135" t="s">
        <v>564</v>
      </c>
      <c r="C6" s="137" t="n">
        <v>218.47</v>
      </c>
      <c r="D6" s="137" t="n">
        <f aca="false">(C6*0.213)</f>
        <v>46.53411</v>
      </c>
      <c r="E6" s="137" t="n">
        <f aca="false">C6-D6</f>
        <v>171.93589</v>
      </c>
      <c r="F6" s="134" t="s">
        <v>565</v>
      </c>
      <c r="G6" s="139" t="s">
        <v>159</v>
      </c>
      <c r="I6" s="10"/>
      <c r="K6" s="1" t="s">
        <v>31</v>
      </c>
      <c r="L6" s="1" t="n">
        <v>2200</v>
      </c>
      <c r="O6" s="22"/>
      <c r="P6" s="108"/>
      <c r="Q6" s="108"/>
      <c r="R6" s="22"/>
    </row>
    <row r="7" customFormat="false" ht="14.25" hidden="false" customHeight="false" outlineLevel="0" collapsed="false">
      <c r="A7" s="141" t="s">
        <v>30</v>
      </c>
      <c r="B7" s="135" t="s">
        <v>564</v>
      </c>
      <c r="C7" s="137" t="n">
        <v>218.47</v>
      </c>
      <c r="D7" s="137" t="n">
        <f aca="false">(C7*0.213)</f>
        <v>46.53411</v>
      </c>
      <c r="E7" s="137" t="n">
        <f aca="false">C7-D7</f>
        <v>171.93589</v>
      </c>
      <c r="F7" s="134" t="s">
        <v>566</v>
      </c>
      <c r="G7" s="139" t="s">
        <v>159</v>
      </c>
      <c r="I7" s="10"/>
      <c r="O7" s="22"/>
      <c r="P7" s="108"/>
      <c r="Q7" s="108"/>
      <c r="R7" s="22"/>
    </row>
    <row r="8" customFormat="false" ht="14.25" hidden="false" customHeight="false" outlineLevel="0" collapsed="false">
      <c r="A8" s="141" t="s">
        <v>31</v>
      </c>
      <c r="B8" s="135" t="s">
        <v>567</v>
      </c>
      <c r="C8" s="137" t="n">
        <v>299.2</v>
      </c>
      <c r="D8" s="137" t="n">
        <f aca="false">(C8*0.213)</f>
        <v>63.7296</v>
      </c>
      <c r="E8" s="137" t="n">
        <f aca="false">C8-D8</f>
        <v>235.4704</v>
      </c>
      <c r="F8" s="134" t="s">
        <v>568</v>
      </c>
      <c r="G8" s="139" t="s">
        <v>159</v>
      </c>
      <c r="I8" s="10"/>
      <c r="K8" s="1" t="s">
        <v>569</v>
      </c>
      <c r="L8" s="1" t="n">
        <f aca="false">SUM(L4:L6)</f>
        <v>5900</v>
      </c>
      <c r="O8" s="22"/>
      <c r="P8" s="108"/>
      <c r="Q8" s="108"/>
      <c r="R8" s="22"/>
    </row>
    <row r="9" customFormat="false" ht="14.25" hidden="false" customHeight="false" outlineLevel="0" collapsed="false">
      <c r="A9" s="134" t="s">
        <v>30</v>
      </c>
      <c r="B9" s="135" t="s">
        <v>570</v>
      </c>
      <c r="C9" s="136" t="n">
        <v>238</v>
      </c>
      <c r="D9" s="137" t="n">
        <f aca="false">(C9*0.213)</f>
        <v>50.694</v>
      </c>
      <c r="E9" s="137" t="n">
        <f aca="false">C9-D9</f>
        <v>187.306</v>
      </c>
      <c r="F9" s="138" t="s">
        <v>571</v>
      </c>
      <c r="G9" s="139" t="s">
        <v>159</v>
      </c>
      <c r="I9" s="10"/>
      <c r="O9" s="22"/>
      <c r="P9" s="108"/>
      <c r="Q9" s="108"/>
      <c r="R9" s="22"/>
    </row>
    <row r="10" customFormat="false" ht="14.25" hidden="false" customHeight="false" outlineLevel="0" collapsed="false">
      <c r="A10" s="141" t="s">
        <v>31</v>
      </c>
      <c r="B10" s="135" t="s">
        <v>564</v>
      </c>
      <c r="C10" s="137" t="n">
        <v>218.47</v>
      </c>
      <c r="D10" s="137" t="n">
        <f aca="false">(C10*0.213)</f>
        <v>46.53411</v>
      </c>
      <c r="E10" s="137" t="n">
        <f aca="false">C10-D10</f>
        <v>171.93589</v>
      </c>
      <c r="F10" s="134" t="s">
        <v>572</v>
      </c>
      <c r="G10" s="139" t="s">
        <v>159</v>
      </c>
      <c r="I10" s="10"/>
      <c r="O10" s="22"/>
      <c r="P10" s="108"/>
      <c r="Q10" s="108"/>
      <c r="R10" s="22"/>
    </row>
    <row r="11" customFormat="false" ht="14.25" hidden="false" customHeight="false" outlineLevel="0" collapsed="false">
      <c r="A11" s="142" t="s">
        <v>29</v>
      </c>
      <c r="B11" s="135" t="s">
        <v>573</v>
      </c>
      <c r="C11" s="137" t="n">
        <v>200</v>
      </c>
      <c r="D11" s="137" t="n">
        <f aca="false">(C11*0.213)</f>
        <v>42.6</v>
      </c>
      <c r="E11" s="137" t="n">
        <f aca="false">C11-D11</f>
        <v>157.4</v>
      </c>
      <c r="F11" s="134" t="s">
        <v>543</v>
      </c>
      <c r="G11" s="134" t="s">
        <v>159</v>
      </c>
      <c r="I11" s="10"/>
      <c r="O11" s="22"/>
      <c r="P11" s="108"/>
      <c r="Q11" s="108"/>
      <c r="R11" s="22"/>
    </row>
    <row r="12" customFormat="false" ht="14.25" hidden="false" customHeight="false" outlineLevel="0" collapsed="false">
      <c r="A12" s="133"/>
      <c r="B12" s="107"/>
      <c r="C12" s="158"/>
      <c r="D12" s="140"/>
      <c r="E12" s="159"/>
      <c r="F12" s="37"/>
      <c r="G12" s="42"/>
      <c r="I12" s="10"/>
      <c r="O12" s="22"/>
      <c r="P12" s="22"/>
      <c r="Q12" s="22"/>
      <c r="R12" s="22"/>
    </row>
    <row r="13" customFormat="false" ht="14.25" hidden="false" customHeight="false" outlineLevel="0" collapsed="false">
      <c r="A13" s="9"/>
      <c r="C13" s="144" t="n">
        <f aca="false">SUM(C4:C12)</f>
        <v>2925.61</v>
      </c>
      <c r="D13" s="145" t="n">
        <f aca="false">(C13*0.213)</f>
        <v>623.15493</v>
      </c>
      <c r="E13" s="144" t="n">
        <f aca="false">SUM(E4:E12)</f>
        <v>2302.45507</v>
      </c>
      <c r="I13" s="10"/>
      <c r="O13" s="22"/>
      <c r="P13" s="22"/>
      <c r="Q13" s="22"/>
      <c r="R13" s="22"/>
    </row>
    <row r="14" customFormat="false" ht="14.25" hidden="false" customHeight="false" outlineLevel="0" collapsed="false">
      <c r="C14" s="146"/>
      <c r="D14" s="146"/>
      <c r="E14" s="146"/>
      <c r="I14" s="10"/>
      <c r="O14" s="22"/>
      <c r="P14" s="22"/>
      <c r="Q14" s="22"/>
      <c r="R14" s="22"/>
    </row>
    <row r="15" customFormat="false" ht="14.25" hidden="false" customHeight="false" outlineLevel="0" collapsed="false">
      <c r="A15" s="14" t="s">
        <v>52</v>
      </c>
      <c r="B15" s="147" t="n">
        <f aca="false">D15/3</f>
        <v>767.485023333333</v>
      </c>
      <c r="C15" s="146"/>
      <c r="D15" s="146" t="n">
        <f aca="false">C13-D13</f>
        <v>2302.45507</v>
      </c>
      <c r="E15" s="146"/>
      <c r="I15" s="10"/>
      <c r="J15" s="1"/>
      <c r="O15" s="22"/>
      <c r="P15" s="22"/>
      <c r="Q15" s="22"/>
      <c r="R15" s="22"/>
      <c r="S15" s="1"/>
      <c r="T15" s="1"/>
    </row>
    <row r="16" customFormat="false" ht="14.25" hidden="false" customHeight="false" outlineLevel="0" collapsed="false">
      <c r="I16" s="10"/>
      <c r="O16" s="22"/>
      <c r="P16" s="22"/>
      <c r="Q16" s="22"/>
      <c r="R16" s="22"/>
    </row>
    <row r="17" customFormat="false" ht="14.25" hidden="false" customHeight="false" outlineLevel="0" collapsed="false">
      <c r="I17" s="10"/>
      <c r="O17" s="22"/>
      <c r="P17" s="22"/>
      <c r="Q17" s="22"/>
      <c r="R17" s="22"/>
    </row>
    <row r="18" customFormat="false" ht="14.25" hidden="false" customHeight="false" outlineLevel="0" collapsed="false">
      <c r="A18" s="10"/>
      <c r="B18" s="10"/>
      <c r="C18" s="10"/>
      <c r="D18" s="10"/>
      <c r="E18" s="10"/>
      <c r="F18" s="10"/>
      <c r="G18" s="10"/>
      <c r="H18" s="10"/>
      <c r="I18" s="10"/>
      <c r="O18" s="22"/>
      <c r="P18" s="22"/>
      <c r="Q18" s="22"/>
      <c r="R18" s="22"/>
    </row>
    <row r="19" customFormat="false" ht="14.25" hidden="false" customHeight="false" outlineLevel="0" collapsed="false">
      <c r="I19" s="10"/>
      <c r="O19" s="22"/>
      <c r="P19" s="22"/>
      <c r="Q19" s="22"/>
      <c r="R19" s="22"/>
    </row>
    <row r="20" customFormat="false" ht="22.05" hidden="false" customHeight="false" outlineLevel="0" collapsed="false">
      <c r="A20" s="54" t="s">
        <v>574</v>
      </c>
      <c r="B20" s="54"/>
      <c r="C20" s="54"/>
      <c r="D20" s="54"/>
      <c r="E20" s="54"/>
      <c r="F20" s="54"/>
      <c r="G20" s="54"/>
      <c r="I20" s="10"/>
      <c r="O20" s="22"/>
      <c r="P20" s="22"/>
      <c r="Q20" s="22"/>
      <c r="R20" s="22"/>
    </row>
    <row r="21" customFormat="false" ht="14.25" hidden="false" customHeight="false" outlineLevel="0" collapsed="false">
      <c r="I21" s="10"/>
      <c r="O21" s="22"/>
      <c r="P21" s="108"/>
      <c r="Q21" s="108"/>
      <c r="R21" s="22"/>
    </row>
    <row r="22" customFormat="false" ht="14.25" hidden="false" customHeight="false" outlineLevel="0" collapsed="false">
      <c r="A22" s="3" t="s">
        <v>1</v>
      </c>
      <c r="B22" s="4" t="s">
        <v>2</v>
      </c>
      <c r="C22" s="4" t="s">
        <v>3</v>
      </c>
      <c r="D22" s="4" t="s">
        <v>4</v>
      </c>
      <c r="E22" s="4" t="s">
        <v>5</v>
      </c>
      <c r="F22" s="4" t="s">
        <v>153</v>
      </c>
      <c r="G22" s="5" t="s">
        <v>154</v>
      </c>
      <c r="I22" s="10"/>
      <c r="O22" s="22"/>
      <c r="P22" s="22"/>
      <c r="Q22" s="22"/>
      <c r="R22" s="22"/>
    </row>
    <row r="23" customFormat="false" ht="14.25" hidden="false" customHeight="false" outlineLevel="0" collapsed="false">
      <c r="A23" s="134" t="s">
        <v>57</v>
      </c>
      <c r="B23" s="135" t="s">
        <v>575</v>
      </c>
      <c r="C23" s="136" t="n">
        <v>588</v>
      </c>
      <c r="D23" s="137" t="n">
        <f aca="false">(C23*0.213)</f>
        <v>125.244</v>
      </c>
      <c r="E23" s="137" t="n">
        <f aca="false">C23-D23</f>
        <v>462.756</v>
      </c>
      <c r="F23" s="134" t="s">
        <v>576</v>
      </c>
      <c r="G23" s="139" t="s">
        <v>159</v>
      </c>
      <c r="I23" s="10"/>
      <c r="O23" s="22"/>
      <c r="P23" s="22"/>
      <c r="Q23" s="22"/>
      <c r="R23" s="22"/>
    </row>
    <row r="24" customFormat="false" ht="14.25" hidden="false" customHeight="false" outlineLevel="0" collapsed="false">
      <c r="A24" s="134" t="s">
        <v>57</v>
      </c>
      <c r="B24" s="135" t="s">
        <v>577</v>
      </c>
      <c r="C24" s="136" t="n">
        <v>1200</v>
      </c>
      <c r="D24" s="137" t="n">
        <f aca="false">(C24*0.213)</f>
        <v>255.6</v>
      </c>
      <c r="E24" s="137" t="n">
        <f aca="false">C24-D24</f>
        <v>944.4</v>
      </c>
      <c r="F24" s="134" t="s">
        <v>578</v>
      </c>
      <c r="G24" s="139" t="s">
        <v>159</v>
      </c>
      <c r="I24" s="10"/>
      <c r="O24" s="22"/>
      <c r="P24" s="22"/>
      <c r="Q24" s="22"/>
      <c r="R24" s="22"/>
    </row>
    <row r="25" customFormat="false" ht="14.25" hidden="false" customHeight="false" outlineLevel="0" collapsed="false">
      <c r="A25" s="142" t="s">
        <v>58</v>
      </c>
      <c r="B25" s="135" t="s">
        <v>579</v>
      </c>
      <c r="C25" s="137" t="n">
        <v>750</v>
      </c>
      <c r="D25" s="137" t="n">
        <f aca="false">(C25*0.213)</f>
        <v>159.75</v>
      </c>
      <c r="E25" s="137" t="n">
        <f aca="false">C25-D25</f>
        <v>590.25</v>
      </c>
      <c r="F25" s="134" t="s">
        <v>580</v>
      </c>
      <c r="G25" s="139" t="s">
        <v>159</v>
      </c>
      <c r="I25" s="10"/>
      <c r="O25" s="22"/>
      <c r="P25" s="108"/>
      <c r="Q25" s="108"/>
      <c r="R25" s="22"/>
    </row>
    <row r="26" customFormat="false" ht="14.25" hidden="false" customHeight="false" outlineLevel="0" collapsed="false">
      <c r="A26" s="134" t="s">
        <v>57</v>
      </c>
      <c r="B26" s="135" t="s">
        <v>581</v>
      </c>
      <c r="C26" s="136" t="n">
        <v>306</v>
      </c>
      <c r="D26" s="137" t="n">
        <f aca="false">(C26*0.213)</f>
        <v>65.178</v>
      </c>
      <c r="E26" s="137" t="n">
        <f aca="false">C26-D26</f>
        <v>240.822</v>
      </c>
      <c r="F26" s="138" t="s">
        <v>582</v>
      </c>
      <c r="G26" s="139" t="s">
        <v>159</v>
      </c>
      <c r="I26" s="10"/>
      <c r="O26" s="22"/>
      <c r="P26" s="108"/>
      <c r="Q26" s="108"/>
      <c r="R26" s="22"/>
    </row>
    <row r="27" customFormat="false" ht="14.25" hidden="false" customHeight="false" outlineLevel="0" collapsed="false">
      <c r="A27" s="141" t="s">
        <v>57</v>
      </c>
      <c r="B27" s="135" t="s">
        <v>564</v>
      </c>
      <c r="C27" s="137" t="n">
        <v>218.47</v>
      </c>
      <c r="D27" s="137" t="n">
        <f aca="false">(C27*0.213)</f>
        <v>46.53411</v>
      </c>
      <c r="E27" s="137" t="n">
        <f aca="false">C27-D27</f>
        <v>171.93589</v>
      </c>
      <c r="F27" s="134" t="s">
        <v>583</v>
      </c>
      <c r="G27" s="139" t="s">
        <v>159</v>
      </c>
      <c r="I27" s="10"/>
      <c r="O27" s="22"/>
      <c r="P27" s="22"/>
      <c r="Q27" s="22"/>
      <c r="R27" s="22"/>
    </row>
    <row r="28" customFormat="false" ht="14.25" hidden="false" customHeight="false" outlineLevel="0" collapsed="false">
      <c r="A28" s="141" t="s">
        <v>58</v>
      </c>
      <c r="B28" s="135" t="s">
        <v>564</v>
      </c>
      <c r="C28" s="137" t="n">
        <v>218.47</v>
      </c>
      <c r="D28" s="137" t="n">
        <f aca="false">(C28*0.213)</f>
        <v>46.53411</v>
      </c>
      <c r="E28" s="137" t="n">
        <f aca="false">C28-D28</f>
        <v>171.93589</v>
      </c>
      <c r="F28" s="134" t="s">
        <v>584</v>
      </c>
      <c r="G28" s="139" t="s">
        <v>159</v>
      </c>
      <c r="I28" s="10"/>
      <c r="J28" s="1"/>
      <c r="O28" s="1"/>
      <c r="R28" s="1"/>
      <c r="S28" s="1"/>
      <c r="T28" s="1"/>
    </row>
    <row r="29" customFormat="false" ht="14.25" hidden="false" customHeight="false" outlineLevel="0" collapsed="false">
      <c r="A29" s="160" t="s">
        <v>59</v>
      </c>
      <c r="B29" s="161" t="s">
        <v>564</v>
      </c>
      <c r="C29" s="136" t="n">
        <v>218.47</v>
      </c>
      <c r="D29" s="136" t="n">
        <f aca="false">(C29*0.213)</f>
        <v>46.53411</v>
      </c>
      <c r="E29" s="136" t="n">
        <f aca="false">C29-D29</f>
        <v>171.93589</v>
      </c>
      <c r="F29" s="150" t="s">
        <v>585</v>
      </c>
      <c r="G29" s="139" t="s">
        <v>159</v>
      </c>
      <c r="I29" s="10"/>
      <c r="O29" s="22"/>
      <c r="P29" s="22"/>
      <c r="Q29" s="22"/>
      <c r="R29" s="22"/>
    </row>
    <row r="30" customFormat="false" ht="14.25" hidden="false" customHeight="false" outlineLevel="0" collapsed="false">
      <c r="A30" s="134" t="s">
        <v>59</v>
      </c>
      <c r="B30" s="135" t="s">
        <v>586</v>
      </c>
      <c r="C30" s="136" t="n">
        <v>306</v>
      </c>
      <c r="D30" s="137" t="n">
        <f aca="false">(C30*0.213)</f>
        <v>65.178</v>
      </c>
      <c r="E30" s="137" t="n">
        <f aca="false">C30-D30</f>
        <v>240.822</v>
      </c>
      <c r="F30" s="138" t="s">
        <v>587</v>
      </c>
      <c r="G30" s="139" t="s">
        <v>159</v>
      </c>
      <c r="I30" s="10"/>
      <c r="O30" s="22"/>
      <c r="P30" s="108"/>
      <c r="Q30" s="108"/>
      <c r="R30" s="22"/>
    </row>
    <row r="31" customFormat="false" ht="14.25" hidden="false" customHeight="false" outlineLevel="0" collapsed="false">
      <c r="A31" s="37"/>
      <c r="B31" s="37"/>
      <c r="C31" s="140"/>
      <c r="D31" s="140"/>
      <c r="E31" s="140"/>
      <c r="F31" s="37"/>
      <c r="G31" s="45"/>
      <c r="I31" s="10"/>
      <c r="O31" s="22"/>
      <c r="P31" s="22"/>
      <c r="Q31" s="22"/>
      <c r="R31" s="22"/>
    </row>
    <row r="32" customFormat="false" ht="14.25" hidden="false" customHeight="false" outlineLevel="0" collapsed="false">
      <c r="C32" s="144" t="n">
        <f aca="false">SUM(C23:C30)</f>
        <v>3805.41</v>
      </c>
      <c r="D32" s="144" t="n">
        <f aca="false">SUM(D23:D30)</f>
        <v>810.55233</v>
      </c>
      <c r="E32" s="144" t="n">
        <f aca="false">SUM(E23:E31)</f>
        <v>2994.85767</v>
      </c>
      <c r="I32" s="10"/>
      <c r="J32" s="67"/>
      <c r="K32" s="67"/>
      <c r="L32" s="67"/>
      <c r="M32" s="67"/>
      <c r="N32" s="67"/>
      <c r="O32" s="105"/>
      <c r="P32" s="105"/>
      <c r="Q32" s="105"/>
      <c r="R32" s="105"/>
      <c r="S32" s="67"/>
      <c r="T32" s="67"/>
    </row>
    <row r="33" customFormat="false" ht="14.25" hidden="false" customHeight="false" outlineLevel="0" collapsed="false">
      <c r="C33" s="146"/>
      <c r="D33" s="146"/>
      <c r="E33" s="146"/>
      <c r="I33" s="10"/>
      <c r="O33" s="22"/>
      <c r="P33" s="22"/>
      <c r="Q33" s="22"/>
      <c r="R33" s="22"/>
    </row>
    <row r="34" customFormat="false" ht="14.25" hidden="false" customHeight="false" outlineLevel="0" collapsed="false">
      <c r="A34" s="14" t="s">
        <v>52</v>
      </c>
      <c r="B34" s="147" t="n">
        <f aca="false">D34/3</f>
        <v>998.28589</v>
      </c>
      <c r="C34" s="146"/>
      <c r="D34" s="146" t="n">
        <f aca="false">C32-D32</f>
        <v>2994.85767</v>
      </c>
      <c r="E34" s="146"/>
      <c r="I34" s="10"/>
      <c r="O34" s="22"/>
      <c r="P34" s="22"/>
      <c r="Q34" s="22"/>
      <c r="R34" s="22"/>
    </row>
    <row r="35" customFormat="false" ht="14.25" hidden="false" customHeight="false" outlineLevel="0" collapsed="false">
      <c r="I35" s="10"/>
      <c r="O35" s="22"/>
      <c r="P35" s="22"/>
      <c r="Q35" s="22"/>
      <c r="R35" s="22"/>
    </row>
    <row r="36" customFormat="false" ht="14.25" hidden="false" customHeight="false" outlineLevel="0" collapsed="false">
      <c r="I36" s="10"/>
      <c r="L36" s="26"/>
      <c r="M36" s="26"/>
      <c r="N36" s="26"/>
      <c r="O36" s="22"/>
      <c r="P36" s="22"/>
      <c r="Q36" s="22"/>
      <c r="R36" s="22"/>
    </row>
    <row r="37" customFormat="false" ht="14.25" hidden="false" customHeight="false" outlineLevel="0" collapsed="false">
      <c r="A37" s="19"/>
      <c r="B37" s="19"/>
      <c r="C37" s="19"/>
      <c r="D37" s="19"/>
      <c r="E37" s="19"/>
      <c r="F37" s="19"/>
      <c r="G37" s="19"/>
      <c r="H37" s="19"/>
      <c r="I37" s="10"/>
      <c r="L37" s="26"/>
      <c r="M37" s="26"/>
      <c r="N37" s="26"/>
      <c r="O37" s="22"/>
      <c r="P37" s="108"/>
      <c r="Q37" s="108"/>
      <c r="R37" s="22"/>
    </row>
    <row r="38" customFormat="false" ht="17.25" hidden="false" customHeight="true" outlineLevel="0" collapsed="false">
      <c r="I38" s="10"/>
      <c r="O38" s="22"/>
      <c r="P38" s="112"/>
      <c r="Q38" s="22"/>
      <c r="R38" s="22"/>
    </row>
    <row r="39" customFormat="false" ht="22.05" hidden="false" customHeight="false" outlineLevel="0" collapsed="false">
      <c r="A39" s="54" t="s">
        <v>588</v>
      </c>
      <c r="B39" s="54"/>
      <c r="C39" s="54"/>
      <c r="D39" s="54"/>
      <c r="E39" s="54"/>
      <c r="F39" s="54"/>
      <c r="G39" s="54"/>
      <c r="I39" s="10"/>
      <c r="O39" s="22"/>
      <c r="P39" s="108"/>
      <c r="Q39" s="108"/>
      <c r="R39" s="22"/>
    </row>
    <row r="40" customFormat="false" ht="14.25" hidden="false" customHeight="false" outlineLevel="0" collapsed="false">
      <c r="I40" s="10"/>
      <c r="O40" s="22"/>
      <c r="P40" s="108"/>
      <c r="Q40" s="108"/>
      <c r="R40" s="22"/>
    </row>
    <row r="41" customFormat="false" ht="14.25" hidden="false" customHeight="false" outlineLevel="0" collapsed="false">
      <c r="A41" s="3" t="s">
        <v>1</v>
      </c>
      <c r="B41" s="4" t="s">
        <v>2</v>
      </c>
      <c r="C41" s="4" t="s">
        <v>3</v>
      </c>
      <c r="D41" s="4" t="s">
        <v>4</v>
      </c>
      <c r="E41" s="4" t="s">
        <v>5</v>
      </c>
      <c r="F41" s="4" t="s">
        <v>153</v>
      </c>
      <c r="G41" s="5" t="s">
        <v>154</v>
      </c>
      <c r="I41" s="10"/>
      <c r="O41" s="22"/>
      <c r="P41" s="22"/>
      <c r="Q41" s="22"/>
      <c r="R41" s="22"/>
    </row>
    <row r="42" customFormat="false" ht="14.25" hidden="false" customHeight="false" outlineLevel="0" collapsed="false">
      <c r="A42" s="150" t="s">
        <v>75</v>
      </c>
      <c r="B42" s="161" t="s">
        <v>589</v>
      </c>
      <c r="C42" s="136" t="n">
        <v>336</v>
      </c>
      <c r="D42" s="136" t="n">
        <f aca="false">(C42*0.214)</f>
        <v>71.904</v>
      </c>
      <c r="E42" s="136" t="n">
        <f aca="false">C42-D42</f>
        <v>264.096</v>
      </c>
      <c r="F42" s="139" t="s">
        <v>590</v>
      </c>
      <c r="G42" s="150" t="s">
        <v>159</v>
      </c>
      <c r="I42" s="10"/>
      <c r="O42" s="22"/>
      <c r="P42" s="22"/>
      <c r="Q42" s="22"/>
      <c r="R42" s="22"/>
    </row>
    <row r="43" customFormat="false" ht="14.25" hidden="false" customHeight="false" outlineLevel="0" collapsed="false">
      <c r="A43" s="141" t="s">
        <v>77</v>
      </c>
      <c r="B43" s="135" t="s">
        <v>591</v>
      </c>
      <c r="C43" s="137" t="n">
        <v>400</v>
      </c>
      <c r="D43" s="136" t="n">
        <f aca="false">(C43*0.214)</f>
        <v>85.6</v>
      </c>
      <c r="E43" s="137" t="n">
        <f aca="false">C43-D43</f>
        <v>314.4</v>
      </c>
      <c r="F43" s="134" t="s">
        <v>592</v>
      </c>
      <c r="G43" s="139" t="s">
        <v>159</v>
      </c>
      <c r="I43" s="10"/>
      <c r="K43" s="162" t="n">
        <v>45919</v>
      </c>
      <c r="O43" s="22"/>
      <c r="P43" s="22"/>
      <c r="Q43" s="22"/>
      <c r="R43" s="22"/>
    </row>
    <row r="44" customFormat="false" ht="14.25" hidden="false" customHeight="false" outlineLevel="0" collapsed="false">
      <c r="A44" s="134" t="s">
        <v>75</v>
      </c>
      <c r="B44" s="135" t="s">
        <v>593</v>
      </c>
      <c r="C44" s="137" t="n">
        <v>1500</v>
      </c>
      <c r="D44" s="136" t="n">
        <f aca="false">(C44*0.214)</f>
        <v>321</v>
      </c>
      <c r="E44" s="137" t="n">
        <f aca="false">C44-D44</f>
        <v>1179</v>
      </c>
      <c r="F44" s="138" t="s">
        <v>594</v>
      </c>
      <c r="G44" s="134" t="s">
        <v>159</v>
      </c>
      <c r="I44" s="10"/>
      <c r="O44" s="22"/>
      <c r="P44" s="22"/>
      <c r="Q44" s="22"/>
      <c r="R44" s="22"/>
    </row>
    <row r="45" customFormat="false" ht="14.25" hidden="false" customHeight="false" outlineLevel="0" collapsed="false">
      <c r="A45" s="141" t="s">
        <v>75</v>
      </c>
      <c r="B45" s="135" t="s">
        <v>564</v>
      </c>
      <c r="C45" s="137" t="n">
        <v>218.47</v>
      </c>
      <c r="D45" s="136" t="n">
        <f aca="false">(C45*0.214)</f>
        <v>46.75258</v>
      </c>
      <c r="E45" s="137" t="n">
        <f aca="false">C45-D45</f>
        <v>171.71742</v>
      </c>
      <c r="F45" s="134" t="s">
        <v>595</v>
      </c>
      <c r="G45" s="134" t="s">
        <v>159</v>
      </c>
      <c r="I45" s="10"/>
      <c r="O45" s="22"/>
      <c r="P45" s="22"/>
      <c r="Q45" s="22"/>
      <c r="R45" s="22"/>
    </row>
    <row r="46" customFormat="false" ht="14.25" hidden="false" customHeight="false" outlineLevel="0" collapsed="false">
      <c r="A46" s="142" t="s">
        <v>58</v>
      </c>
      <c r="B46" s="135" t="s">
        <v>596</v>
      </c>
      <c r="C46" s="137" t="n">
        <v>750</v>
      </c>
      <c r="D46" s="136" t="n">
        <f aca="false">(C46*0.214)</f>
        <v>160.5</v>
      </c>
      <c r="E46" s="137" t="n">
        <f aca="false">C46-D46</f>
        <v>589.5</v>
      </c>
      <c r="F46" s="134" t="s">
        <v>597</v>
      </c>
      <c r="G46" s="134" t="s">
        <v>159</v>
      </c>
      <c r="I46" s="10"/>
      <c r="O46" s="22"/>
      <c r="P46" s="108"/>
      <c r="Q46" s="108"/>
      <c r="R46" s="22"/>
    </row>
    <row r="47" customFormat="false" ht="14.25" hidden="false" customHeight="false" outlineLevel="0" collapsed="false">
      <c r="A47" s="141" t="s">
        <v>76</v>
      </c>
      <c r="B47" s="135" t="s">
        <v>564</v>
      </c>
      <c r="C47" s="137" t="n">
        <v>218.47</v>
      </c>
      <c r="D47" s="136" t="n">
        <f aca="false">(C47*0.214)</f>
        <v>46.75258</v>
      </c>
      <c r="E47" s="137" t="n">
        <f aca="false">C47-D47</f>
        <v>171.71742</v>
      </c>
      <c r="F47" s="134" t="s">
        <v>598</v>
      </c>
      <c r="G47" s="139" t="s">
        <v>159</v>
      </c>
      <c r="I47" s="10"/>
      <c r="O47" s="22"/>
      <c r="P47" s="22"/>
      <c r="Q47" s="22"/>
      <c r="R47" s="22"/>
    </row>
    <row r="48" customFormat="false" ht="14.25" hidden="false" customHeight="false" outlineLevel="0" collapsed="false">
      <c r="A48" s="134" t="s">
        <v>76</v>
      </c>
      <c r="B48" s="135" t="s">
        <v>599</v>
      </c>
      <c r="C48" s="136" t="n">
        <v>357</v>
      </c>
      <c r="D48" s="136" t="n">
        <f aca="false">(C48*0.214)</f>
        <v>76.398</v>
      </c>
      <c r="E48" s="137" t="n">
        <f aca="false">C48-D48</f>
        <v>280.602</v>
      </c>
      <c r="F48" s="138" t="s">
        <v>600</v>
      </c>
      <c r="G48" s="139" t="s">
        <v>159</v>
      </c>
      <c r="I48" s="10"/>
      <c r="O48" s="22"/>
      <c r="P48" s="108"/>
      <c r="Q48" s="108"/>
      <c r="R48" s="22"/>
    </row>
    <row r="49" customFormat="false" ht="14.25" hidden="false" customHeight="false" outlineLevel="0" collapsed="false">
      <c r="A49" s="160" t="s">
        <v>77</v>
      </c>
      <c r="B49" s="161" t="s">
        <v>564</v>
      </c>
      <c r="C49" s="136" t="n">
        <v>218.47</v>
      </c>
      <c r="D49" s="136" t="n">
        <f aca="false">(C49*0.214)</f>
        <v>46.75258</v>
      </c>
      <c r="E49" s="136" t="n">
        <f aca="false">C49-D49</f>
        <v>171.71742</v>
      </c>
      <c r="F49" s="150" t="s">
        <v>601</v>
      </c>
      <c r="G49" s="163" t="s">
        <v>159</v>
      </c>
      <c r="I49" s="10"/>
      <c r="K49" s="162" t="n">
        <v>45938</v>
      </c>
      <c r="O49" s="22"/>
      <c r="P49" s="22"/>
      <c r="Q49" s="22"/>
      <c r="R49" s="22"/>
    </row>
    <row r="50" customFormat="false" ht="14.25" hidden="false" customHeight="false" outlineLevel="0" collapsed="false">
      <c r="A50" s="106"/>
      <c r="B50" s="107"/>
      <c r="C50" s="140"/>
      <c r="D50" s="140"/>
      <c r="E50" s="140"/>
      <c r="F50" s="37"/>
      <c r="G50" s="42"/>
      <c r="I50" s="10"/>
      <c r="J50" s="1"/>
      <c r="O50" s="22"/>
      <c r="P50" s="108"/>
      <c r="Q50" s="108"/>
      <c r="R50" s="22"/>
      <c r="S50" s="1"/>
      <c r="T50" s="1"/>
    </row>
    <row r="51" customFormat="false" ht="14.25" hidden="false" customHeight="false" outlineLevel="0" collapsed="false">
      <c r="C51" s="144" t="n">
        <f aca="false">SUM(C42:C49)</f>
        <v>3998.41</v>
      </c>
      <c r="D51" s="144" t="n">
        <f aca="false">SUM(D42:D49)</f>
        <v>855.65974</v>
      </c>
      <c r="E51" s="144" t="n">
        <f aca="false">C51-D51</f>
        <v>3142.75026</v>
      </c>
      <c r="I51" s="10"/>
      <c r="O51" s="22"/>
      <c r="P51" s="111"/>
      <c r="Q51" s="111"/>
      <c r="R51" s="22"/>
    </row>
    <row r="52" customFormat="false" ht="14.25" hidden="false" customHeight="false" outlineLevel="0" collapsed="false">
      <c r="I52" s="10"/>
      <c r="O52" s="22"/>
      <c r="P52" s="108"/>
      <c r="Q52" s="108"/>
      <c r="R52" s="22"/>
    </row>
    <row r="53" customFormat="false" ht="14.25" hidden="false" customHeight="false" outlineLevel="0" collapsed="false">
      <c r="A53" s="14" t="s">
        <v>52</v>
      </c>
      <c r="B53" s="14" t="n">
        <f aca="false">E51/3</f>
        <v>1047.58342</v>
      </c>
      <c r="D53" s="1" t="n">
        <f aca="false">C51-D51</f>
        <v>3142.75026</v>
      </c>
      <c r="I53" s="10"/>
      <c r="O53" s="22"/>
      <c r="P53" s="111"/>
      <c r="Q53" s="111"/>
      <c r="R53" s="22"/>
    </row>
    <row r="54" customFormat="false" ht="14.25" hidden="false" customHeight="false" outlineLevel="0" collapsed="false">
      <c r="I54" s="10"/>
      <c r="O54" s="22"/>
      <c r="P54" s="108"/>
      <c r="Q54" s="108"/>
      <c r="R54" s="22"/>
    </row>
    <row r="55" customFormat="false" ht="14.25" hidden="false" customHeight="false" outlineLevel="0" collapsed="false">
      <c r="I55" s="10"/>
      <c r="L55" s="26"/>
      <c r="M55" s="26"/>
      <c r="N55" s="26"/>
      <c r="O55" s="22"/>
      <c r="P55" s="108"/>
      <c r="Q55" s="108"/>
      <c r="R55" s="22"/>
    </row>
    <row r="56" customFormat="false" ht="14.25" hidden="false" customHeight="false" outlineLevel="0" collapsed="false">
      <c r="A56" s="10"/>
      <c r="B56" s="10"/>
      <c r="C56" s="10"/>
      <c r="D56" s="10"/>
      <c r="E56" s="10"/>
      <c r="F56" s="10"/>
      <c r="G56" s="10"/>
      <c r="H56" s="10"/>
      <c r="I56" s="10"/>
      <c r="O56" s="22"/>
      <c r="P56" s="108"/>
      <c r="Q56" s="108"/>
      <c r="R56" s="22"/>
    </row>
    <row r="57" customFormat="false" ht="14.25" hidden="false" customHeight="false" outlineLevel="0" collapsed="false">
      <c r="I57" s="10"/>
      <c r="O57" s="22"/>
      <c r="P57" s="108"/>
      <c r="Q57" s="108"/>
      <c r="R57" s="22"/>
    </row>
    <row r="58" customFormat="false" ht="22.05" hidden="false" customHeight="false" outlineLevel="0" collapsed="false">
      <c r="A58" s="54" t="s">
        <v>602</v>
      </c>
      <c r="B58" s="54"/>
      <c r="C58" s="54"/>
      <c r="D58" s="54"/>
      <c r="E58" s="54"/>
      <c r="F58" s="54"/>
      <c r="G58" s="54"/>
      <c r="I58" s="10"/>
      <c r="O58" s="22"/>
      <c r="P58" s="108"/>
      <c r="Q58" s="108"/>
      <c r="R58" s="22"/>
    </row>
    <row r="59" customFormat="false" ht="14.25" hidden="false" customHeight="false" outlineLevel="0" collapsed="false">
      <c r="I59" s="10"/>
      <c r="O59" s="22"/>
      <c r="P59" s="22"/>
      <c r="Q59" s="22"/>
      <c r="R59" s="22"/>
    </row>
    <row r="60" customFormat="false" ht="14.25" hidden="false" customHeight="false" outlineLevel="0" collapsed="false">
      <c r="A60" s="3" t="s">
        <v>1</v>
      </c>
      <c r="B60" s="83" t="s">
        <v>2</v>
      </c>
      <c r="C60" s="83" t="s">
        <v>3</v>
      </c>
      <c r="D60" s="83" t="s">
        <v>4</v>
      </c>
      <c r="E60" s="83" t="s">
        <v>5</v>
      </c>
      <c r="F60" s="83" t="s">
        <v>153</v>
      </c>
      <c r="G60" s="84" t="s">
        <v>154</v>
      </c>
      <c r="I60" s="10"/>
      <c r="O60" s="22"/>
      <c r="P60" s="22"/>
      <c r="Q60" s="22"/>
      <c r="R60" s="22"/>
    </row>
    <row r="61" customFormat="false" ht="14.25" hidden="false" customHeight="false" outlineLevel="0" collapsed="false">
      <c r="A61" s="164" t="s">
        <v>366</v>
      </c>
      <c r="B61" s="165" t="s">
        <v>603</v>
      </c>
      <c r="C61" s="166" t="n">
        <v>140</v>
      </c>
      <c r="D61" s="166" t="n">
        <f aca="false">(C61*0.212)</f>
        <v>29.68</v>
      </c>
      <c r="E61" s="166" t="n">
        <f aca="false">C61-D61</f>
        <v>110.32</v>
      </c>
      <c r="F61" s="167" t="s">
        <v>604</v>
      </c>
      <c r="G61" s="168" t="s">
        <v>159</v>
      </c>
      <c r="I61" s="10"/>
      <c r="J61" s="1"/>
      <c r="O61" s="1"/>
      <c r="R61" s="1"/>
      <c r="S61" s="1"/>
      <c r="T61" s="1"/>
    </row>
    <row r="62" customFormat="false" ht="14.25" hidden="false" customHeight="false" outlineLevel="0" collapsed="false">
      <c r="A62" s="164" t="s">
        <v>366</v>
      </c>
      <c r="B62" s="165" t="s">
        <v>591</v>
      </c>
      <c r="C62" s="166" t="n">
        <v>300</v>
      </c>
      <c r="D62" s="166" t="n">
        <f aca="false">(C62*0.212)</f>
        <v>63.6</v>
      </c>
      <c r="E62" s="166" t="n">
        <f aca="false">C62-D62</f>
        <v>236.4</v>
      </c>
      <c r="F62" s="167" t="s">
        <v>592</v>
      </c>
      <c r="G62" s="168" t="s">
        <v>159</v>
      </c>
      <c r="I62" s="10"/>
      <c r="J62" s="1"/>
      <c r="K62" s="162" t="n">
        <v>45954</v>
      </c>
      <c r="O62" s="1"/>
      <c r="R62" s="1"/>
      <c r="S62" s="1"/>
      <c r="T62" s="1"/>
    </row>
    <row r="63" customFormat="false" ht="14.25" hidden="false" customHeight="false" outlineLevel="0" collapsed="false">
      <c r="A63" s="164" t="s">
        <v>368</v>
      </c>
      <c r="B63" s="165" t="s">
        <v>591</v>
      </c>
      <c r="C63" s="166" t="n">
        <v>300</v>
      </c>
      <c r="D63" s="166" t="n">
        <f aca="false">(C63*0.212)</f>
        <v>63.6</v>
      </c>
      <c r="E63" s="166" t="n">
        <f aca="false">C63-D63</f>
        <v>236.4</v>
      </c>
      <c r="F63" s="167" t="s">
        <v>592</v>
      </c>
      <c r="G63" s="168" t="s">
        <v>159</v>
      </c>
      <c r="I63" s="10"/>
      <c r="J63" s="1"/>
      <c r="K63" s="162" t="n">
        <v>45992</v>
      </c>
      <c r="O63" s="1"/>
      <c r="R63" s="1"/>
      <c r="S63" s="1"/>
      <c r="T63" s="1"/>
    </row>
    <row r="64" customFormat="false" ht="14.25" hidden="false" customHeight="false" outlineLevel="0" collapsed="false">
      <c r="A64" s="169" t="s">
        <v>366</v>
      </c>
      <c r="B64" s="165" t="s">
        <v>605</v>
      </c>
      <c r="C64" s="166" t="n">
        <v>385</v>
      </c>
      <c r="D64" s="166" t="n">
        <f aca="false">(C64*0.212)</f>
        <v>81.62</v>
      </c>
      <c r="E64" s="166" t="n">
        <f aca="false">C64-D64</f>
        <v>303.38</v>
      </c>
      <c r="F64" s="167" t="s">
        <v>606</v>
      </c>
      <c r="G64" s="168" t="s">
        <v>159</v>
      </c>
      <c r="I64" s="10"/>
      <c r="K64" s="162" t="n">
        <v>45936</v>
      </c>
      <c r="O64" s="22"/>
      <c r="P64" s="22"/>
      <c r="Q64" s="22"/>
      <c r="R64" s="22"/>
    </row>
    <row r="65" customFormat="false" ht="14.25" hidden="false" customHeight="false" outlineLevel="0" collapsed="false">
      <c r="A65" s="164" t="s">
        <v>368</v>
      </c>
      <c r="B65" s="165" t="s">
        <v>560</v>
      </c>
      <c r="C65" s="166" t="n">
        <v>385</v>
      </c>
      <c r="D65" s="166" t="n">
        <f aca="false">(C65*0.212)</f>
        <v>81.62</v>
      </c>
      <c r="E65" s="166" t="n">
        <f aca="false">C65-D65</f>
        <v>303.38</v>
      </c>
      <c r="F65" s="167" t="s">
        <v>606</v>
      </c>
      <c r="G65" s="168" t="s">
        <v>159</v>
      </c>
      <c r="I65" s="10"/>
      <c r="K65" s="162" t="n">
        <v>45966</v>
      </c>
      <c r="O65" s="22"/>
      <c r="P65" s="22"/>
      <c r="Q65" s="22"/>
      <c r="R65" s="22"/>
    </row>
    <row r="66" customFormat="false" ht="14.25" hidden="false" customHeight="false" outlineLevel="0" collapsed="false">
      <c r="A66" s="169" t="s">
        <v>435</v>
      </c>
      <c r="B66" s="165" t="s">
        <v>607</v>
      </c>
      <c r="C66" s="166" t="n">
        <v>314</v>
      </c>
      <c r="D66" s="166" t="n">
        <f aca="false">(C66*0.212)</f>
        <v>66.568</v>
      </c>
      <c r="E66" s="166" t="n">
        <f aca="false">C66-D66</f>
        <v>247.432</v>
      </c>
      <c r="F66" s="167" t="s">
        <v>606</v>
      </c>
      <c r="G66" s="168" t="s">
        <v>159</v>
      </c>
      <c r="I66" s="10"/>
      <c r="O66" s="22"/>
      <c r="P66" s="22"/>
      <c r="Q66" s="22"/>
      <c r="R66" s="22"/>
    </row>
    <row r="67" customFormat="false" ht="14.25" hidden="false" customHeight="false" outlineLevel="0" collapsed="false">
      <c r="A67" s="167" t="s">
        <v>366</v>
      </c>
      <c r="B67" s="165" t="s">
        <v>608</v>
      </c>
      <c r="C67" s="166" t="n">
        <v>1500</v>
      </c>
      <c r="D67" s="166" t="n">
        <f aca="false">(C67*0.212)</f>
        <v>318</v>
      </c>
      <c r="E67" s="166" t="n">
        <f aca="false">C67-D67</f>
        <v>1182</v>
      </c>
      <c r="F67" s="170" t="s">
        <v>609</v>
      </c>
      <c r="G67" s="167" t="s">
        <v>159</v>
      </c>
      <c r="I67" s="10"/>
      <c r="O67" s="22"/>
      <c r="P67" s="22"/>
      <c r="Q67" s="22"/>
      <c r="R67" s="22"/>
    </row>
    <row r="68" customFormat="false" ht="14.25" hidden="false" customHeight="false" outlineLevel="0" collapsed="false">
      <c r="A68" s="167" t="s">
        <v>366</v>
      </c>
      <c r="B68" s="165" t="s">
        <v>610</v>
      </c>
      <c r="C68" s="171" t="n">
        <v>483</v>
      </c>
      <c r="D68" s="166" t="n">
        <f aca="false">(C68*0.212)</f>
        <v>102.396</v>
      </c>
      <c r="E68" s="166" t="n">
        <f aca="false">C68-D68</f>
        <v>380.604</v>
      </c>
      <c r="F68" s="170" t="s">
        <v>611</v>
      </c>
      <c r="G68" s="167" t="s">
        <v>159</v>
      </c>
      <c r="I68" s="10"/>
      <c r="O68" s="22"/>
      <c r="P68" s="108"/>
      <c r="Q68" s="108"/>
      <c r="R68" s="22"/>
    </row>
    <row r="69" customFormat="false" ht="14.25" hidden="false" customHeight="false" outlineLevel="0" collapsed="false">
      <c r="A69" s="164" t="s">
        <v>366</v>
      </c>
      <c r="B69" s="165" t="s">
        <v>564</v>
      </c>
      <c r="C69" s="166" t="n">
        <v>218.47</v>
      </c>
      <c r="D69" s="166" t="n">
        <f aca="false">(C69*0.212)</f>
        <v>46.31564</v>
      </c>
      <c r="E69" s="166" t="n">
        <f aca="false">C69-D69</f>
        <v>172.15436</v>
      </c>
      <c r="F69" s="170" t="s">
        <v>612</v>
      </c>
      <c r="G69" s="167" t="s">
        <v>159</v>
      </c>
      <c r="I69" s="10"/>
      <c r="K69" s="162" t="n">
        <v>45985</v>
      </c>
      <c r="O69" s="22"/>
      <c r="P69" s="108"/>
      <c r="Q69" s="108"/>
      <c r="R69" s="22"/>
    </row>
    <row r="70" customFormat="false" ht="14.25" hidden="false" customHeight="false" outlineLevel="0" collapsed="false">
      <c r="A70" s="167" t="s">
        <v>366</v>
      </c>
      <c r="B70" s="165" t="s">
        <v>613</v>
      </c>
      <c r="C70" s="171" t="n">
        <v>374</v>
      </c>
      <c r="D70" s="166" t="n">
        <f aca="false">(C70*0.212)</f>
        <v>79.288</v>
      </c>
      <c r="E70" s="166" t="n">
        <f aca="false">C70-D70</f>
        <v>294.712</v>
      </c>
      <c r="F70" s="170" t="s">
        <v>614</v>
      </c>
      <c r="G70" s="167" t="s">
        <v>159</v>
      </c>
      <c r="I70" s="10"/>
      <c r="O70" s="22"/>
      <c r="P70" s="22"/>
      <c r="Q70" s="22"/>
      <c r="R70" s="22"/>
    </row>
    <row r="71" customFormat="false" ht="14.25" hidden="false" customHeight="false" outlineLevel="0" collapsed="false">
      <c r="A71" s="169" t="s">
        <v>366</v>
      </c>
      <c r="B71" s="165" t="s">
        <v>615</v>
      </c>
      <c r="C71" s="166" t="n">
        <v>255</v>
      </c>
      <c r="D71" s="166" t="n">
        <f aca="false">(C71*0.212)</f>
        <v>54.06</v>
      </c>
      <c r="E71" s="166" t="n">
        <f aca="false">C71-D71</f>
        <v>200.94</v>
      </c>
      <c r="F71" s="167" t="s">
        <v>616</v>
      </c>
      <c r="G71" s="167" t="s">
        <v>159</v>
      </c>
      <c r="I71" s="10"/>
      <c r="O71" s="22"/>
      <c r="P71" s="22"/>
      <c r="Q71" s="22"/>
      <c r="R71" s="22"/>
    </row>
    <row r="72" customFormat="false" ht="14.25" hidden="false" customHeight="false" outlineLevel="0" collapsed="false">
      <c r="A72" s="167" t="s">
        <v>435</v>
      </c>
      <c r="B72" s="165" t="s">
        <v>617</v>
      </c>
      <c r="C72" s="171" t="n">
        <v>306</v>
      </c>
      <c r="D72" s="166" t="n">
        <f aca="false">(C72*0.212)</f>
        <v>64.872</v>
      </c>
      <c r="E72" s="166" t="n">
        <f aca="false">C72-D72</f>
        <v>241.128</v>
      </c>
      <c r="F72" s="170" t="s">
        <v>618</v>
      </c>
      <c r="G72" s="168" t="s">
        <v>159</v>
      </c>
      <c r="I72" s="10"/>
      <c r="O72" s="22"/>
      <c r="P72" s="108"/>
      <c r="Q72" s="108"/>
      <c r="R72" s="22"/>
    </row>
    <row r="73" customFormat="false" ht="14.25" hidden="false" customHeight="false" outlineLevel="0" collapsed="false">
      <c r="A73" s="164" t="s">
        <v>368</v>
      </c>
      <c r="B73" s="165" t="s">
        <v>619</v>
      </c>
      <c r="C73" s="166" t="n">
        <v>459</v>
      </c>
      <c r="D73" s="166" t="n">
        <f aca="false">(C73*0.212)</f>
        <v>97.308</v>
      </c>
      <c r="E73" s="166" t="n">
        <f aca="false">C73-D73</f>
        <v>361.692</v>
      </c>
      <c r="F73" s="170" t="s">
        <v>620</v>
      </c>
      <c r="G73" s="168" t="s">
        <v>159</v>
      </c>
      <c r="I73" s="10"/>
      <c r="O73" s="22"/>
      <c r="P73" s="22"/>
      <c r="Q73" s="22"/>
      <c r="R73" s="22"/>
    </row>
    <row r="74" customFormat="false" ht="17.35" hidden="false" customHeight="false" outlineLevel="0" collapsed="false">
      <c r="A74" s="106" t="s">
        <v>435</v>
      </c>
      <c r="B74" s="107" t="s">
        <v>621</v>
      </c>
      <c r="C74" s="140" t="n">
        <v>71</v>
      </c>
      <c r="D74" s="140"/>
      <c r="E74" s="140"/>
      <c r="F74" s="37" t="s">
        <v>622</v>
      </c>
      <c r="G74" s="45" t="s">
        <v>623</v>
      </c>
      <c r="I74" s="21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</row>
    <row r="75" customFormat="false" ht="17.35" hidden="false" customHeight="false" outlineLevel="0" collapsed="false">
      <c r="A75" s="106"/>
      <c r="B75" s="107"/>
      <c r="C75" s="140"/>
      <c r="D75" s="140"/>
      <c r="E75" s="140"/>
      <c r="F75" s="37"/>
      <c r="G75" s="45"/>
      <c r="I75" s="21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</row>
    <row r="76" customFormat="false" ht="14.25" hidden="false" customHeight="false" outlineLevel="0" collapsed="false">
      <c r="C76" s="144" t="n">
        <f aca="false">SUM(C61:C73)</f>
        <v>5419.47</v>
      </c>
      <c r="D76" s="144" t="n">
        <f aca="false">SUM(D61:D73)</f>
        <v>1148.92764</v>
      </c>
      <c r="E76" s="144" t="n">
        <f aca="false">C76-D76</f>
        <v>4270.54236</v>
      </c>
      <c r="I76" s="21"/>
    </row>
    <row r="77" customFormat="false" ht="14.25" hidden="false" customHeight="false" outlineLevel="0" collapsed="false">
      <c r="I77" s="21"/>
    </row>
    <row r="78" customFormat="false" ht="14.25" hidden="false" customHeight="false" outlineLevel="0" collapsed="false">
      <c r="A78" s="14" t="s">
        <v>52</v>
      </c>
      <c r="B78" s="147" t="n">
        <f aca="false">D78/3</f>
        <v>1423.51412</v>
      </c>
      <c r="D78" s="146" t="n">
        <f aca="false">C76-D76</f>
        <v>4270.54236</v>
      </c>
      <c r="I78" s="21"/>
    </row>
    <row r="79" customFormat="false" ht="14.25" hidden="false" customHeight="false" outlineLevel="0" collapsed="false">
      <c r="A79" s="22"/>
      <c r="B79" s="22"/>
      <c r="C79" s="22"/>
      <c r="D79" s="22"/>
      <c r="E79" s="22"/>
      <c r="F79" s="22"/>
      <c r="G79" s="22"/>
      <c r="I79" s="21"/>
    </row>
    <row r="80" customFormat="false" ht="14.25" hidden="false" customHeight="false" outlineLevel="0" collapsed="false">
      <c r="A80" s="85"/>
      <c r="B80" s="85"/>
      <c r="C80" s="85"/>
      <c r="D80" s="85"/>
      <c r="E80" s="85"/>
      <c r="F80" s="85"/>
      <c r="G80" s="85"/>
      <c r="H80" s="85"/>
      <c r="I80" s="21"/>
    </row>
    <row r="81" customFormat="false" ht="17.35" hidden="false" customHeight="false" outlineLevel="0" collapsed="false">
      <c r="A81" s="86" t="s">
        <v>372</v>
      </c>
      <c r="B81" s="86"/>
      <c r="C81" s="157" t="n">
        <f aca="false">SUM(C76+C32+C51+C13+C80)</f>
        <v>16148.9</v>
      </c>
      <c r="D81" s="157" t="n">
        <f aca="false">SUM(D76+D32+D51+D13+D80)</f>
        <v>3438.29464</v>
      </c>
      <c r="E81" s="157" t="n">
        <f aca="false">C81-D81</f>
        <v>12710.60536</v>
      </c>
      <c r="F81" s="88"/>
      <c r="G81" s="88"/>
      <c r="H81" s="88"/>
      <c r="I81" s="89"/>
    </row>
    <row r="82" customFormat="false" ht="17.35" hidden="false" customHeight="false" outlineLevel="0" collapsed="false">
      <c r="A82" s="86" t="s">
        <v>373</v>
      </c>
      <c r="B82" s="86"/>
      <c r="C82" s="157" t="n">
        <f aca="false">(C81/12)</f>
        <v>1345.74166666667</v>
      </c>
      <c r="D82" s="87"/>
      <c r="E82" s="87"/>
      <c r="F82" s="88"/>
      <c r="G82" s="88"/>
      <c r="H82" s="88"/>
      <c r="I82" s="89"/>
    </row>
    <row r="83" customFormat="false" ht="17.35" hidden="false" customHeight="false" outlineLevel="0" collapsed="false">
      <c r="A83" s="86" t="s">
        <v>374</v>
      </c>
      <c r="B83" s="86"/>
      <c r="C83" s="157" t="n">
        <f aca="false">(D83)/12</f>
        <v>1059.21711333333</v>
      </c>
      <c r="D83" s="157" t="n">
        <f aca="false">C81-D81</f>
        <v>12710.60536</v>
      </c>
      <c r="E83" s="87"/>
      <c r="F83" s="88"/>
      <c r="G83" s="88"/>
      <c r="H83" s="88"/>
      <c r="I83" s="89"/>
    </row>
    <row r="84" customFormat="false" ht="14.25" hidden="false" customHeight="false" outlineLevel="0" collapsed="false">
      <c r="A84" s="10"/>
      <c r="B84" s="10"/>
      <c r="C84" s="10"/>
      <c r="D84" s="10"/>
      <c r="E84" s="10"/>
      <c r="F84" s="10"/>
      <c r="G84" s="10"/>
      <c r="H84" s="10"/>
      <c r="I84" s="10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7">
    <mergeCell ref="A1:G1"/>
    <mergeCell ref="A20:G20"/>
    <mergeCell ref="A39:G39"/>
    <mergeCell ref="A58:G58"/>
    <mergeCell ref="A81:B81"/>
    <mergeCell ref="A82:B82"/>
    <mergeCell ref="A83:B8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31" colorId="64" zoomScale="85" zoomScaleNormal="85" zoomScalePageLayoutView="100" workbookViewId="0">
      <selection pane="topLeft" activeCell="E43" activeCellId="0" sqref="E43"/>
    </sheetView>
  </sheetViews>
  <sheetFormatPr defaultColWidth="10.54296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4.56"/>
    <col collapsed="false" customWidth="true" hidden="false" outlineLevel="0" max="7" min="5" style="1" width="16.22"/>
    <col collapsed="false" customWidth="true" hidden="false" outlineLevel="0" max="8" min="8" style="1" width="4.22"/>
    <col collapsed="false" customWidth="true" hidden="false" outlineLevel="0" max="9" min="9" style="1" width="1"/>
  </cols>
  <sheetData>
    <row r="1" customFormat="false" ht="22.05" hidden="false" customHeight="false" outlineLevel="0" collapsed="false">
      <c r="A1" s="54" t="s">
        <v>624</v>
      </c>
      <c r="B1" s="54"/>
      <c r="C1" s="54"/>
      <c r="D1" s="54"/>
      <c r="E1" s="54"/>
      <c r="F1" s="54"/>
      <c r="G1" s="54"/>
      <c r="I1" s="10"/>
    </row>
    <row r="2" customFormat="false" ht="14.25" hidden="false" customHeight="false" outlineLevel="0" collapsed="false">
      <c r="I2" s="10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I3" s="10"/>
    </row>
    <row r="4" customFormat="false" ht="14.25" hidden="false" customHeight="false" outlineLevel="0" collapsed="false">
      <c r="A4" s="169" t="s">
        <v>29</v>
      </c>
      <c r="B4" s="165" t="s">
        <v>625</v>
      </c>
      <c r="C4" s="166" t="n">
        <v>462</v>
      </c>
      <c r="D4" s="166" t="n">
        <f aca="false">(C4*0.212)</f>
        <v>97.944</v>
      </c>
      <c r="E4" s="166" t="n">
        <f aca="false">C4-D4</f>
        <v>364.056</v>
      </c>
      <c r="F4" s="167" t="s">
        <v>626</v>
      </c>
      <c r="G4" s="168" t="s">
        <v>159</v>
      </c>
      <c r="I4" s="10"/>
    </row>
    <row r="5" customFormat="false" ht="14.25" hidden="false" customHeight="false" outlineLevel="0" collapsed="false">
      <c r="A5" s="169" t="s">
        <v>29</v>
      </c>
      <c r="B5" s="165" t="s">
        <v>627</v>
      </c>
      <c r="C5" s="166" t="n">
        <v>408</v>
      </c>
      <c r="D5" s="166" t="n">
        <f aca="false">(C5*0.212)</f>
        <v>86.496</v>
      </c>
      <c r="E5" s="166" t="n">
        <f aca="false">C5-D5</f>
        <v>321.504</v>
      </c>
      <c r="F5" s="170" t="s">
        <v>628</v>
      </c>
      <c r="G5" s="168" t="s">
        <v>159</v>
      </c>
      <c r="I5" s="10"/>
    </row>
    <row r="6" customFormat="false" ht="14.25" hidden="false" customHeight="false" outlineLevel="0" collapsed="false">
      <c r="A6" s="169" t="s">
        <v>29</v>
      </c>
      <c r="B6" s="165" t="s">
        <v>629</v>
      </c>
      <c r="C6" s="166" t="n">
        <v>391</v>
      </c>
      <c r="D6" s="166" t="n">
        <f aca="false">(C6*0.212)</f>
        <v>82.892</v>
      </c>
      <c r="E6" s="166" t="n">
        <f aca="false">C6-D6</f>
        <v>308.108</v>
      </c>
      <c r="F6" s="170" t="s">
        <v>630</v>
      </c>
      <c r="G6" s="168" t="s">
        <v>159</v>
      </c>
      <c r="I6" s="10"/>
    </row>
    <row r="7" customFormat="false" ht="14.25" hidden="false" customHeight="false" outlineLevel="0" collapsed="false">
      <c r="A7" s="169" t="s">
        <v>631</v>
      </c>
      <c r="B7" s="165" t="s">
        <v>632</v>
      </c>
      <c r="C7" s="166" t="n">
        <v>306</v>
      </c>
      <c r="D7" s="166" t="n">
        <f aca="false">(C7*0.212)</f>
        <v>64.872</v>
      </c>
      <c r="E7" s="166" t="n">
        <f aca="false">C7-D7</f>
        <v>241.128</v>
      </c>
      <c r="F7" s="170" t="s">
        <v>633</v>
      </c>
      <c r="G7" s="168" t="s">
        <v>159</v>
      </c>
      <c r="I7" s="10"/>
    </row>
    <row r="8" customFormat="false" ht="14.25" hidden="false" customHeight="false" outlineLevel="0" collapsed="false">
      <c r="A8" s="169" t="s">
        <v>631</v>
      </c>
      <c r="B8" s="165" t="s">
        <v>634</v>
      </c>
      <c r="C8" s="166" t="n">
        <v>289</v>
      </c>
      <c r="D8" s="166" t="n">
        <f aca="false">(C8*0.212)</f>
        <v>61.268</v>
      </c>
      <c r="E8" s="166" t="n">
        <f aca="false">C8-D8</f>
        <v>227.732</v>
      </c>
      <c r="F8" s="170" t="s">
        <v>635</v>
      </c>
      <c r="G8" s="168" t="s">
        <v>159</v>
      </c>
      <c r="I8" s="10"/>
    </row>
    <row r="9" customFormat="false" ht="14.25" hidden="false" customHeight="false" outlineLevel="0" collapsed="false">
      <c r="A9" s="106"/>
      <c r="B9" s="107"/>
      <c r="C9" s="140"/>
      <c r="D9" s="140"/>
      <c r="E9" s="140"/>
      <c r="F9" s="45"/>
      <c r="G9" s="42"/>
      <c r="I9" s="10"/>
    </row>
    <row r="10" customFormat="false" ht="14.25" hidden="false" customHeight="false" outlineLevel="0" collapsed="false">
      <c r="A10" s="106"/>
      <c r="B10" s="37"/>
      <c r="C10" s="158"/>
      <c r="D10" s="140"/>
      <c r="E10" s="140"/>
      <c r="F10" s="37"/>
      <c r="G10" s="42"/>
      <c r="I10" s="10"/>
    </row>
    <row r="11" customFormat="false" ht="14.25" hidden="false" customHeight="false" outlineLevel="0" collapsed="false">
      <c r="A11" s="9"/>
      <c r="B11" s="1" t="s">
        <v>438</v>
      </c>
      <c r="C11" s="144" t="n">
        <f aca="false">SUM(C4:C9)</f>
        <v>1856</v>
      </c>
      <c r="D11" s="145" t="n">
        <f aca="false">(C11*0.212)</f>
        <v>393.472</v>
      </c>
      <c r="E11" s="144" t="n">
        <f aca="false">SUM(E6:E10)</f>
        <v>776.968</v>
      </c>
      <c r="I11" s="10"/>
    </row>
    <row r="12" customFormat="false" ht="14.25" hidden="false" customHeight="false" outlineLevel="0" collapsed="false">
      <c r="C12" s="146"/>
      <c r="D12" s="146"/>
      <c r="E12" s="146"/>
      <c r="I12" s="10"/>
    </row>
    <row r="13" customFormat="false" ht="14.25" hidden="false" customHeight="false" outlineLevel="0" collapsed="false">
      <c r="A13" s="14" t="s">
        <v>52</v>
      </c>
      <c r="B13" s="147" t="n">
        <f aca="false">D13/3</f>
        <v>487.509333333333</v>
      </c>
      <c r="C13" s="146"/>
      <c r="D13" s="146" t="n">
        <f aca="false">C11-D11</f>
        <v>1462.528</v>
      </c>
      <c r="E13" s="146"/>
      <c r="I13" s="10"/>
      <c r="J13" s="1"/>
    </row>
    <row r="14" customFormat="false" ht="14.25" hidden="false" customHeight="false" outlineLevel="0" collapsed="false">
      <c r="I14" s="10"/>
    </row>
    <row r="15" customFormat="false" ht="14.25" hidden="false" customHeight="false" outlineLevel="0" collapsed="false">
      <c r="I15" s="10"/>
    </row>
    <row r="16" customFormat="false" ht="14.25" hidden="false" customHeight="false" outlineLevel="0" collapsed="false">
      <c r="A16" s="10"/>
      <c r="B16" s="10"/>
      <c r="C16" s="10"/>
      <c r="D16" s="10"/>
      <c r="E16" s="10"/>
      <c r="F16" s="10"/>
      <c r="G16" s="10"/>
      <c r="H16" s="10"/>
      <c r="I16" s="10"/>
    </row>
    <row r="17" customFormat="false" ht="14.25" hidden="false" customHeight="false" outlineLevel="0" collapsed="false">
      <c r="I17" s="10"/>
    </row>
    <row r="18" customFormat="false" ht="22.05" hidden="false" customHeight="false" outlineLevel="0" collapsed="false">
      <c r="A18" s="54" t="s">
        <v>636</v>
      </c>
      <c r="B18" s="54"/>
      <c r="C18" s="54"/>
      <c r="D18" s="54"/>
      <c r="E18" s="54"/>
      <c r="F18" s="54"/>
      <c r="G18" s="54"/>
      <c r="I18" s="10"/>
    </row>
    <row r="19" customFormat="false" ht="14.25" hidden="false" customHeight="false" outlineLevel="0" collapsed="false">
      <c r="I19" s="10"/>
    </row>
    <row r="20" customFormat="false" ht="14.25" hidden="false" customHeight="false" outlineLevel="0" collapsed="false">
      <c r="A20" s="3" t="s">
        <v>1</v>
      </c>
      <c r="B20" s="4" t="s">
        <v>2</v>
      </c>
      <c r="C20" s="4" t="s">
        <v>3</v>
      </c>
      <c r="D20" s="4" t="s">
        <v>4</v>
      </c>
      <c r="E20" s="4" t="s">
        <v>5</v>
      </c>
      <c r="F20" s="4" t="s">
        <v>153</v>
      </c>
      <c r="G20" s="5" t="s">
        <v>154</v>
      </c>
      <c r="I20" s="10"/>
    </row>
    <row r="21" customFormat="false" ht="14.25" hidden="false" customHeight="false" outlineLevel="0" collapsed="false">
      <c r="A21" s="169" t="s">
        <v>31</v>
      </c>
      <c r="B21" s="165" t="s">
        <v>637</v>
      </c>
      <c r="C21" s="166" t="n">
        <v>340</v>
      </c>
      <c r="D21" s="166" t="n">
        <f aca="false">(C21*0.212)</f>
        <v>72.08</v>
      </c>
      <c r="E21" s="166" t="n">
        <f aca="false">C21-D21</f>
        <v>267.92</v>
      </c>
      <c r="F21" s="170" t="s">
        <v>638</v>
      </c>
      <c r="G21" s="168" t="s">
        <v>159</v>
      </c>
      <c r="I21" s="10"/>
    </row>
    <row r="22" customFormat="false" ht="14.25" hidden="false" customHeight="false" outlineLevel="0" collapsed="false">
      <c r="A22" s="169" t="s">
        <v>57</v>
      </c>
      <c r="B22" s="165" t="s">
        <v>639</v>
      </c>
      <c r="C22" s="166" t="n">
        <v>672</v>
      </c>
      <c r="D22" s="166" t="n">
        <f aca="false">(C22*0.212)</f>
        <v>142.464</v>
      </c>
      <c r="E22" s="166" t="n">
        <f aca="false">C22-D22</f>
        <v>529.536</v>
      </c>
      <c r="F22" s="170" t="s">
        <v>640</v>
      </c>
      <c r="G22" s="168" t="s">
        <v>159</v>
      </c>
      <c r="I22" s="10"/>
    </row>
    <row r="23" customFormat="false" ht="14.25" hidden="false" customHeight="false" outlineLevel="0" collapsed="false">
      <c r="A23" s="169" t="s">
        <v>57</v>
      </c>
      <c r="B23" s="165" t="s">
        <v>641</v>
      </c>
      <c r="C23" s="166" t="n">
        <v>272</v>
      </c>
      <c r="D23" s="166" t="n">
        <f aca="false">(C23*0.212)</f>
        <v>57.664</v>
      </c>
      <c r="E23" s="166" t="n">
        <f aca="false">C23-D23</f>
        <v>214.336</v>
      </c>
      <c r="F23" s="167" t="s">
        <v>642</v>
      </c>
      <c r="G23" s="168" t="s">
        <v>159</v>
      </c>
      <c r="I23" s="10"/>
    </row>
    <row r="24" customFormat="false" ht="14.25" hidden="false" customHeight="false" outlineLevel="0" collapsed="false">
      <c r="A24" s="169" t="s">
        <v>58</v>
      </c>
      <c r="B24" s="165" t="s">
        <v>643</v>
      </c>
      <c r="C24" s="166" t="n">
        <v>561</v>
      </c>
      <c r="D24" s="166" t="n">
        <f aca="false">(C24*0.212)</f>
        <v>118.932</v>
      </c>
      <c r="E24" s="166" t="n">
        <f aca="false">C24-D24</f>
        <v>442.068</v>
      </c>
      <c r="F24" s="170" t="s">
        <v>644</v>
      </c>
      <c r="G24" s="168" t="s">
        <v>159</v>
      </c>
      <c r="I24" s="10"/>
    </row>
    <row r="25" customFormat="false" ht="14.25" hidden="false" customHeight="false" outlineLevel="0" collapsed="false">
      <c r="A25" s="172" t="s">
        <v>59</v>
      </c>
      <c r="B25" s="173" t="s">
        <v>645</v>
      </c>
      <c r="C25" s="174" t="n">
        <v>408</v>
      </c>
      <c r="D25" s="174" t="n">
        <f aca="false">(C25*0.212)</f>
        <v>86.496</v>
      </c>
      <c r="E25" s="174" t="n">
        <f aca="false">C25-D25</f>
        <v>321.504</v>
      </c>
      <c r="F25" s="175" t="s">
        <v>646</v>
      </c>
      <c r="G25" s="176" t="s">
        <v>214</v>
      </c>
      <c r="I25" s="10"/>
    </row>
    <row r="26" customFormat="false" ht="14.25" hidden="false" customHeight="false" outlineLevel="0" collapsed="false">
      <c r="A26" s="169" t="s">
        <v>57</v>
      </c>
      <c r="B26" s="165" t="s">
        <v>647</v>
      </c>
      <c r="C26" s="166" t="n">
        <v>408</v>
      </c>
      <c r="D26" s="166" t="n">
        <f aca="false">(C26*0.212)</f>
        <v>86.496</v>
      </c>
      <c r="E26" s="166" t="n">
        <f aca="false">C26-D26</f>
        <v>321.504</v>
      </c>
      <c r="F26" s="170" t="s">
        <v>648</v>
      </c>
      <c r="G26" s="168" t="s">
        <v>159</v>
      </c>
      <c r="I26" s="10"/>
    </row>
    <row r="27" customFormat="false" ht="14.25" hidden="false" customHeight="false" outlineLevel="0" collapsed="false">
      <c r="A27" s="169" t="s">
        <v>59</v>
      </c>
      <c r="B27" s="165" t="s">
        <v>649</v>
      </c>
      <c r="C27" s="166" t="n">
        <v>340</v>
      </c>
      <c r="D27" s="166" t="n">
        <f aca="false">(C27*0.212)</f>
        <v>72.08</v>
      </c>
      <c r="E27" s="166" t="n">
        <f aca="false">C27-D27</f>
        <v>267.92</v>
      </c>
      <c r="F27" s="170" t="s">
        <v>650</v>
      </c>
      <c r="G27" s="168" t="s">
        <v>159</v>
      </c>
      <c r="I27" s="10"/>
    </row>
    <row r="28" customFormat="false" ht="14.25" hidden="false" customHeight="false" outlineLevel="0" collapsed="false">
      <c r="A28" s="37"/>
      <c r="B28" s="37"/>
      <c r="C28" s="140"/>
      <c r="D28" s="140"/>
      <c r="E28" s="140"/>
      <c r="F28" s="37"/>
      <c r="G28" s="45"/>
      <c r="I28" s="10"/>
    </row>
    <row r="29" customFormat="false" ht="14.25" hidden="false" customHeight="false" outlineLevel="0" collapsed="false">
      <c r="C29" s="144" t="n">
        <f aca="false">SUM(C22:C27)</f>
        <v>2661</v>
      </c>
      <c r="D29" s="140" t="n">
        <f aca="false">(C29*0.212)</f>
        <v>564.132</v>
      </c>
      <c r="E29" s="144" t="n">
        <f aca="false">SUM(E22:E28)</f>
        <v>2096.868</v>
      </c>
      <c r="I29" s="10"/>
      <c r="J29" s="67"/>
    </row>
    <row r="30" customFormat="false" ht="14.25" hidden="false" customHeight="false" outlineLevel="0" collapsed="false">
      <c r="C30" s="146"/>
      <c r="D30" s="146"/>
      <c r="E30" s="146"/>
      <c r="I30" s="10"/>
    </row>
    <row r="31" customFormat="false" ht="14.25" hidden="false" customHeight="false" outlineLevel="0" collapsed="false">
      <c r="A31" s="14" t="s">
        <v>52</v>
      </c>
      <c r="B31" s="147" t="n">
        <f aca="false">D31/3</f>
        <v>698.956</v>
      </c>
      <c r="C31" s="146"/>
      <c r="D31" s="146" t="n">
        <f aca="false">C29-D29</f>
        <v>2096.868</v>
      </c>
      <c r="E31" s="146"/>
      <c r="I31" s="10"/>
    </row>
    <row r="32" customFormat="false" ht="14.25" hidden="false" customHeight="false" outlineLevel="0" collapsed="false">
      <c r="I32" s="10"/>
    </row>
    <row r="33" customFormat="false" ht="14.25" hidden="false" customHeight="false" outlineLevel="0" collapsed="false">
      <c r="I33" s="10"/>
    </row>
    <row r="34" customFormat="false" ht="14.25" hidden="false" customHeight="false" outlineLevel="0" collapsed="false">
      <c r="A34" s="19"/>
      <c r="B34" s="19"/>
      <c r="C34" s="19"/>
      <c r="D34" s="19"/>
      <c r="E34" s="19"/>
      <c r="F34" s="19"/>
      <c r="G34" s="19"/>
      <c r="H34" s="19"/>
      <c r="I34" s="10"/>
    </row>
    <row r="35" customFormat="false" ht="14.25" hidden="false" customHeight="false" outlineLevel="0" collapsed="false">
      <c r="I35" s="10"/>
    </row>
    <row r="36" customFormat="false" ht="22.05" hidden="false" customHeight="false" outlineLevel="0" collapsed="false">
      <c r="A36" s="54" t="s">
        <v>651</v>
      </c>
      <c r="B36" s="54"/>
      <c r="C36" s="54"/>
      <c r="D36" s="54"/>
      <c r="E36" s="54"/>
      <c r="F36" s="54"/>
      <c r="G36" s="54"/>
      <c r="I36" s="10"/>
    </row>
    <row r="37" customFormat="false" ht="14.25" hidden="false" customHeight="false" outlineLevel="0" collapsed="false">
      <c r="I37" s="10"/>
    </row>
    <row r="38" customFormat="false" ht="14.25" hidden="false" customHeight="false" outlineLevel="0" collapsed="false">
      <c r="A38" s="3" t="s">
        <v>1</v>
      </c>
      <c r="B38" s="4" t="s">
        <v>2</v>
      </c>
      <c r="C38" s="4" t="s">
        <v>3</v>
      </c>
      <c r="D38" s="4" t="s">
        <v>4</v>
      </c>
      <c r="E38" s="4" t="s">
        <v>5</v>
      </c>
      <c r="F38" s="4" t="s">
        <v>153</v>
      </c>
      <c r="G38" s="5" t="s">
        <v>154</v>
      </c>
      <c r="I38" s="10"/>
    </row>
    <row r="39" customFormat="false" ht="14.25" hidden="false" customHeight="false" outlineLevel="0" collapsed="false">
      <c r="A39" s="172" t="s">
        <v>75</v>
      </c>
      <c r="B39" s="173" t="s">
        <v>652</v>
      </c>
      <c r="C39" s="174" t="n">
        <v>483</v>
      </c>
      <c r="D39" s="174" t="n">
        <f aca="false">(C39*0.212)</f>
        <v>102.396</v>
      </c>
      <c r="E39" s="174" t="n">
        <f aca="false">C39-D39</f>
        <v>380.604</v>
      </c>
      <c r="F39" s="177" t="s">
        <v>653</v>
      </c>
      <c r="G39" s="176" t="s">
        <v>214</v>
      </c>
      <c r="I39" s="10"/>
    </row>
    <row r="40" customFormat="false" ht="14.25" hidden="false" customHeight="false" outlineLevel="0" collapsed="false">
      <c r="A40" s="106" t="s">
        <v>75</v>
      </c>
      <c r="B40" s="107" t="s">
        <v>654</v>
      </c>
      <c r="C40" s="140" t="n">
        <v>340</v>
      </c>
      <c r="D40" s="140" t="n">
        <f aca="false">(C40*0.212)</f>
        <v>72.08</v>
      </c>
      <c r="E40" s="140" t="n">
        <f aca="false">C40-D40</f>
        <v>267.92</v>
      </c>
      <c r="F40" s="37" t="s">
        <v>655</v>
      </c>
      <c r="G40" s="42" t="s">
        <v>277</v>
      </c>
      <c r="I40" s="10"/>
    </row>
    <row r="41" customFormat="false" ht="14.25" hidden="false" customHeight="false" outlineLevel="0" collapsed="false">
      <c r="A41" s="172" t="s">
        <v>59</v>
      </c>
      <c r="B41" s="173" t="s">
        <v>577</v>
      </c>
      <c r="C41" s="174" t="n">
        <v>1000</v>
      </c>
      <c r="D41" s="174" t="n">
        <f aca="false">(C41*0.212)</f>
        <v>212</v>
      </c>
      <c r="E41" s="174" t="n">
        <f aca="false">C41-D41</f>
        <v>788</v>
      </c>
      <c r="F41" s="175" t="s">
        <v>656</v>
      </c>
      <c r="G41" s="176" t="s">
        <v>214</v>
      </c>
      <c r="I41" s="10"/>
    </row>
    <row r="42" customFormat="false" ht="14.25" hidden="false" customHeight="false" outlineLevel="0" collapsed="false">
      <c r="A42" s="106" t="s">
        <v>76</v>
      </c>
      <c r="B42" s="107" t="s">
        <v>657</v>
      </c>
      <c r="C42" s="140" t="n">
        <v>459</v>
      </c>
      <c r="D42" s="140" t="n">
        <f aca="false">(C42*0.212)</f>
        <v>97.308</v>
      </c>
      <c r="E42" s="140" t="n">
        <f aca="false">C42-D42</f>
        <v>361.692</v>
      </c>
      <c r="F42" s="45"/>
      <c r="G42" s="42" t="s">
        <v>277</v>
      </c>
      <c r="I42" s="10"/>
    </row>
    <row r="43" customFormat="false" ht="14.25" hidden="false" customHeight="false" outlineLevel="0" collapsed="false">
      <c r="A43" s="106" t="s">
        <v>77</v>
      </c>
      <c r="B43" s="107" t="s">
        <v>658</v>
      </c>
      <c r="C43" s="140" t="n">
        <v>357</v>
      </c>
      <c r="D43" s="140" t="n">
        <f aca="false">(C43*0.212)</f>
        <v>75.684</v>
      </c>
      <c r="E43" s="140" t="n">
        <f aca="false">C43-D43</f>
        <v>281.316</v>
      </c>
      <c r="F43" s="45"/>
      <c r="G43" s="42" t="s">
        <v>277</v>
      </c>
      <c r="I43" s="10"/>
    </row>
    <row r="44" customFormat="false" ht="14.25" hidden="false" customHeight="false" outlineLevel="0" collapsed="false">
      <c r="A44" s="172" t="s">
        <v>77</v>
      </c>
      <c r="B44" s="173" t="s">
        <v>659</v>
      </c>
      <c r="C44" s="174" t="n">
        <v>1598</v>
      </c>
      <c r="D44" s="174" t="n">
        <f aca="false">(C44*0.212)</f>
        <v>338.776</v>
      </c>
      <c r="E44" s="174" t="n">
        <f aca="false">C44-D44</f>
        <v>1259.224</v>
      </c>
      <c r="F44" s="175" t="s">
        <v>660</v>
      </c>
      <c r="G44" s="176" t="s">
        <v>214</v>
      </c>
      <c r="I44" s="10"/>
    </row>
    <row r="45" customFormat="false" ht="14.25" hidden="false" customHeight="false" outlineLevel="0" collapsed="false">
      <c r="A45" s="172" t="s">
        <v>76</v>
      </c>
      <c r="B45" s="173" t="s">
        <v>661</v>
      </c>
      <c r="C45" s="174" t="n">
        <v>306</v>
      </c>
      <c r="D45" s="174" t="n">
        <f aca="false">(C45*0.212)</f>
        <v>64.872</v>
      </c>
      <c r="E45" s="174" t="n">
        <f aca="false">C45-D45</f>
        <v>241.128</v>
      </c>
      <c r="F45" s="175" t="s">
        <v>662</v>
      </c>
      <c r="G45" s="176" t="s">
        <v>214</v>
      </c>
      <c r="I45" s="10"/>
    </row>
    <row r="46" customFormat="false" ht="14.25" hidden="false" customHeight="false" outlineLevel="0" collapsed="false">
      <c r="A46" s="106"/>
      <c r="B46" s="107"/>
      <c r="C46" s="140"/>
      <c r="D46" s="140"/>
      <c r="E46" s="140"/>
      <c r="F46" s="37"/>
      <c r="G46" s="42"/>
      <c r="I46" s="10"/>
      <c r="J46" s="1"/>
    </row>
    <row r="47" customFormat="false" ht="14.25" hidden="false" customHeight="false" outlineLevel="0" collapsed="false">
      <c r="C47" s="144" t="n">
        <f aca="false">SUM(C39:C45)</f>
        <v>4543</v>
      </c>
      <c r="D47" s="144" t="n">
        <f aca="false">SUM(D39:D45)</f>
        <v>963.116</v>
      </c>
      <c r="E47" s="144" t="n">
        <f aca="false">C47-D47</f>
        <v>3579.884</v>
      </c>
      <c r="I47" s="10"/>
    </row>
    <row r="48" customFormat="false" ht="14.25" hidden="false" customHeight="false" outlineLevel="0" collapsed="false">
      <c r="I48" s="10"/>
    </row>
    <row r="49" customFormat="false" ht="14.25" hidden="false" customHeight="false" outlineLevel="0" collapsed="false">
      <c r="A49" s="14" t="s">
        <v>52</v>
      </c>
      <c r="B49" s="14" t="n">
        <f aca="false">E47/3</f>
        <v>1193.29466666667</v>
      </c>
      <c r="D49" s="1" t="n">
        <f aca="false">C47-D47</f>
        <v>3579.884</v>
      </c>
      <c r="I49" s="10"/>
    </row>
    <row r="50" customFormat="false" ht="14.25" hidden="false" customHeight="false" outlineLevel="0" collapsed="false">
      <c r="I50" s="10"/>
    </row>
    <row r="51" customFormat="false" ht="14.25" hidden="false" customHeight="false" outlineLevel="0" collapsed="false">
      <c r="I51" s="10"/>
    </row>
    <row r="52" customFormat="false" ht="14.25" hidden="false" customHeight="false" outlineLevel="0" collapsed="false">
      <c r="A52" s="10"/>
      <c r="B52" s="10"/>
      <c r="C52" s="10"/>
      <c r="D52" s="10"/>
      <c r="E52" s="10"/>
      <c r="F52" s="10"/>
      <c r="G52" s="10"/>
      <c r="H52" s="10"/>
      <c r="I52" s="10"/>
    </row>
    <row r="53" customFormat="false" ht="14.25" hidden="false" customHeight="false" outlineLevel="0" collapsed="false">
      <c r="I53" s="10"/>
    </row>
    <row r="54" customFormat="false" ht="22.05" hidden="false" customHeight="false" outlineLevel="0" collapsed="false">
      <c r="A54" s="54" t="s">
        <v>663</v>
      </c>
      <c r="B54" s="54"/>
      <c r="C54" s="54"/>
      <c r="D54" s="54"/>
      <c r="E54" s="54"/>
      <c r="F54" s="54"/>
      <c r="G54" s="54"/>
      <c r="I54" s="10"/>
    </row>
    <row r="55" customFormat="false" ht="14.25" hidden="false" customHeight="false" outlineLevel="0" collapsed="false">
      <c r="I55" s="10"/>
    </row>
    <row r="56" customFormat="false" ht="14.25" hidden="false" customHeight="false" outlineLevel="0" collapsed="false">
      <c r="A56" s="3" t="s">
        <v>1</v>
      </c>
      <c r="B56" s="83" t="s">
        <v>2</v>
      </c>
      <c r="C56" s="83" t="s">
        <v>3</v>
      </c>
      <c r="D56" s="83" t="s">
        <v>4</v>
      </c>
      <c r="E56" s="83" t="s">
        <v>5</v>
      </c>
      <c r="F56" s="83" t="s">
        <v>153</v>
      </c>
      <c r="G56" s="84" t="s">
        <v>154</v>
      </c>
      <c r="I56" s="10"/>
    </row>
    <row r="57" customFormat="false" ht="14.25" hidden="false" customHeight="false" outlineLevel="0" collapsed="false">
      <c r="A57" s="106" t="s">
        <v>75</v>
      </c>
      <c r="B57" s="107" t="s">
        <v>664</v>
      </c>
      <c r="C57" s="140" t="n">
        <v>255</v>
      </c>
      <c r="D57" s="140" t="n">
        <f aca="false">(C57*0.212)</f>
        <v>54.06</v>
      </c>
      <c r="E57" s="140" t="n">
        <f aca="false">C57-D57</f>
        <v>200.94</v>
      </c>
      <c r="F57" s="37"/>
      <c r="G57" s="42" t="s">
        <v>277</v>
      </c>
      <c r="I57" s="10"/>
    </row>
    <row r="58" customFormat="false" ht="14.25" hidden="false" customHeight="false" outlineLevel="0" collapsed="false">
      <c r="A58" s="106" t="s">
        <v>75</v>
      </c>
      <c r="B58" s="107" t="s">
        <v>665</v>
      </c>
      <c r="C58" s="140" t="n">
        <v>255</v>
      </c>
      <c r="D58" s="140" t="n">
        <f aca="false">(C58*0.212)</f>
        <v>54.06</v>
      </c>
      <c r="E58" s="140" t="n">
        <f aca="false">C58-D58</f>
        <v>200.94</v>
      </c>
      <c r="F58" s="37"/>
      <c r="G58" s="42" t="s">
        <v>277</v>
      </c>
      <c r="I58" s="10"/>
    </row>
    <row r="59" customFormat="false" ht="14.25" hidden="false" customHeight="false" outlineLevel="0" collapsed="false">
      <c r="A59" s="106" t="s">
        <v>76</v>
      </c>
      <c r="B59" s="107" t="s">
        <v>666</v>
      </c>
      <c r="C59" s="140" t="n">
        <v>459</v>
      </c>
      <c r="D59" s="140" t="n">
        <f aca="false">(C59*0.212)</f>
        <v>97.308</v>
      </c>
      <c r="E59" s="140" t="n">
        <f aca="false">C59-D59</f>
        <v>361.692</v>
      </c>
      <c r="F59" s="45"/>
      <c r="G59" s="42" t="s">
        <v>277</v>
      </c>
      <c r="I59" s="10"/>
    </row>
    <row r="60" customFormat="false" ht="14.25" hidden="false" customHeight="false" outlineLevel="0" collapsed="false">
      <c r="A60" s="106" t="s">
        <v>77</v>
      </c>
      <c r="B60" s="107" t="s">
        <v>667</v>
      </c>
      <c r="C60" s="140" t="n">
        <v>357</v>
      </c>
      <c r="D60" s="140" t="n">
        <f aca="false">(C60*0.212)</f>
        <v>75.684</v>
      </c>
      <c r="E60" s="140" t="n">
        <f aca="false">C60-D60</f>
        <v>281.316</v>
      </c>
      <c r="F60" s="45"/>
      <c r="G60" s="42" t="s">
        <v>277</v>
      </c>
      <c r="I60" s="10"/>
    </row>
    <row r="61" customFormat="false" ht="14.25" hidden="false" customHeight="false" outlineLevel="0" collapsed="false">
      <c r="A61" s="106" t="s">
        <v>76</v>
      </c>
      <c r="B61" s="107" t="s">
        <v>668</v>
      </c>
      <c r="C61" s="140" t="n">
        <v>357</v>
      </c>
      <c r="D61" s="140" t="n">
        <f aca="false">(C61*0.212)</f>
        <v>75.684</v>
      </c>
      <c r="E61" s="140" t="n">
        <f aca="false">C61-D61</f>
        <v>281.316</v>
      </c>
      <c r="F61" s="45"/>
      <c r="G61" s="42" t="s">
        <v>277</v>
      </c>
      <c r="I61" s="10"/>
    </row>
    <row r="62" customFormat="false" ht="14.25" hidden="false" customHeight="false" outlineLevel="0" collapsed="false">
      <c r="A62" s="106" t="s">
        <v>76</v>
      </c>
      <c r="B62" s="107" t="s">
        <v>669</v>
      </c>
      <c r="C62" s="140" t="n">
        <v>357</v>
      </c>
      <c r="D62" s="140" t="n">
        <f aca="false">(C62*0.212)</f>
        <v>75.684</v>
      </c>
      <c r="E62" s="140" t="n">
        <f aca="false">C62-D62</f>
        <v>281.316</v>
      </c>
      <c r="F62" s="45"/>
      <c r="G62" s="42" t="s">
        <v>277</v>
      </c>
      <c r="I62" s="10"/>
    </row>
    <row r="63" customFormat="false" ht="14.25" hidden="false" customHeight="false" outlineLevel="0" collapsed="false">
      <c r="A63" s="106" t="s">
        <v>366</v>
      </c>
      <c r="B63" s="107" t="s">
        <v>670</v>
      </c>
      <c r="C63" s="140" t="n">
        <v>1615</v>
      </c>
      <c r="D63" s="140" t="n">
        <f aca="false">(C63*0.212)</f>
        <v>342.38</v>
      </c>
      <c r="E63" s="140" t="n">
        <f aca="false">C63-D63</f>
        <v>1272.62</v>
      </c>
      <c r="F63" s="45"/>
      <c r="G63" s="42" t="s">
        <v>277</v>
      </c>
      <c r="I63" s="10"/>
    </row>
    <row r="64" customFormat="false" ht="17.35" hidden="false" customHeight="false" outlineLevel="0" collapsed="false">
      <c r="A64" s="106"/>
      <c r="B64" s="107"/>
      <c r="C64" s="140"/>
      <c r="D64" s="140"/>
      <c r="E64" s="140"/>
      <c r="F64" s="37"/>
      <c r="G64" s="45"/>
      <c r="I64" s="21"/>
      <c r="J64" s="90"/>
    </row>
    <row r="65" customFormat="false" ht="17.35" hidden="false" customHeight="false" outlineLevel="0" collapsed="false">
      <c r="A65" s="106"/>
      <c r="B65" s="107"/>
      <c r="C65" s="140"/>
      <c r="D65" s="140"/>
      <c r="E65" s="140"/>
      <c r="F65" s="37"/>
      <c r="G65" s="45"/>
      <c r="I65" s="21"/>
      <c r="J65" s="90"/>
    </row>
    <row r="66" customFormat="false" ht="14.25" hidden="false" customHeight="false" outlineLevel="0" collapsed="false">
      <c r="C66" s="144" t="n">
        <f aca="false">SUM(C57:C63)</f>
        <v>3655</v>
      </c>
      <c r="D66" s="144" t="n">
        <f aca="false">SUM(D57:D62)</f>
        <v>432.48</v>
      </c>
      <c r="E66" s="144" t="n">
        <f aca="false">C66-D66</f>
        <v>3222.52</v>
      </c>
      <c r="I66" s="21"/>
    </row>
    <row r="67" customFormat="false" ht="14.25" hidden="false" customHeight="false" outlineLevel="0" collapsed="false">
      <c r="I67" s="21"/>
    </row>
    <row r="68" customFormat="false" ht="14.25" hidden="false" customHeight="false" outlineLevel="0" collapsed="false">
      <c r="A68" s="14" t="s">
        <v>52</v>
      </c>
      <c r="B68" s="147" t="n">
        <f aca="false">D68/3</f>
        <v>1074.17333333333</v>
      </c>
      <c r="D68" s="146" t="n">
        <f aca="false">C66-D66</f>
        <v>3222.52</v>
      </c>
      <c r="I68" s="21"/>
    </row>
    <row r="69" customFormat="false" ht="14.25" hidden="false" customHeight="false" outlineLevel="0" collapsed="false">
      <c r="A69" s="22"/>
      <c r="B69" s="22"/>
      <c r="C69" s="22"/>
      <c r="D69" s="22"/>
      <c r="E69" s="22"/>
      <c r="F69" s="22"/>
      <c r="G69" s="22"/>
      <c r="I69" s="21"/>
    </row>
    <row r="70" customFormat="false" ht="14.25" hidden="false" customHeight="false" outlineLevel="0" collapsed="false">
      <c r="A70" s="85"/>
      <c r="B70" s="85"/>
      <c r="C70" s="85"/>
      <c r="D70" s="85"/>
      <c r="E70" s="85"/>
      <c r="F70" s="85"/>
      <c r="G70" s="85"/>
      <c r="H70" s="85"/>
      <c r="I70" s="21"/>
    </row>
    <row r="71" customFormat="false" ht="17.35" hidden="false" customHeight="false" outlineLevel="0" collapsed="false">
      <c r="A71" s="86" t="s">
        <v>372</v>
      </c>
      <c r="B71" s="86"/>
      <c r="C71" s="157" t="n">
        <f aca="false">SUM(C66+C29+C47+C11+C70)</f>
        <v>12715</v>
      </c>
      <c r="D71" s="157" t="n">
        <f aca="false">SUM(D66+D29+D47+D11+D70)</f>
        <v>2353.2</v>
      </c>
      <c r="E71" s="157" t="n">
        <f aca="false">C71-D71</f>
        <v>10361.8</v>
      </c>
      <c r="F71" s="88"/>
      <c r="G71" s="88"/>
      <c r="H71" s="88"/>
      <c r="I71" s="89"/>
    </row>
    <row r="72" customFormat="false" ht="17.35" hidden="false" customHeight="false" outlineLevel="0" collapsed="false">
      <c r="A72" s="86" t="s">
        <v>373</v>
      </c>
      <c r="B72" s="86"/>
      <c r="C72" s="157" t="n">
        <f aca="false">(C71/12)</f>
        <v>1059.58333333333</v>
      </c>
      <c r="D72" s="87"/>
      <c r="E72" s="87"/>
      <c r="F72" s="88"/>
      <c r="G72" s="88"/>
      <c r="H72" s="88"/>
      <c r="I72" s="89"/>
    </row>
    <row r="73" customFormat="false" ht="17.35" hidden="false" customHeight="false" outlineLevel="0" collapsed="false">
      <c r="A73" s="86" t="s">
        <v>374</v>
      </c>
      <c r="B73" s="86"/>
      <c r="C73" s="157" t="n">
        <f aca="false">(D73)/12</f>
        <v>863.483333333333</v>
      </c>
      <c r="D73" s="157" t="n">
        <f aca="false">C71-D71</f>
        <v>10361.8</v>
      </c>
      <c r="E73" s="87"/>
      <c r="F73" s="88"/>
      <c r="G73" s="88"/>
      <c r="H73" s="88"/>
      <c r="I73" s="89"/>
    </row>
    <row r="74" customFormat="false" ht="14.25" hidden="false" customHeight="false" outlineLevel="0" collapsed="false">
      <c r="A74" s="10"/>
      <c r="B74" s="10"/>
      <c r="C74" s="10"/>
      <c r="D74" s="10"/>
      <c r="E74" s="10"/>
      <c r="F74" s="10"/>
      <c r="G74" s="10"/>
      <c r="H74" s="10"/>
      <c r="I74" s="10"/>
    </row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7">
    <mergeCell ref="A1:G1"/>
    <mergeCell ref="A18:G18"/>
    <mergeCell ref="A36:G36"/>
    <mergeCell ref="A54:G54"/>
    <mergeCell ref="A71:B71"/>
    <mergeCell ref="A72:B72"/>
    <mergeCell ref="A73:B7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4"/>
  <sheetViews>
    <sheetView showFormulas="false" showGridLines="true" showRowColHeaders="true" showZeros="true" rightToLeft="false" tabSelected="false" showOutlineSymbols="true" defaultGridColor="true" view="normal" topLeftCell="A44" colorId="64" zoomScale="85" zoomScaleNormal="85" zoomScalePageLayoutView="100" workbookViewId="0">
      <selection pane="topLeft" activeCell="A91" activeCellId="0" sqref="A91"/>
    </sheetView>
  </sheetViews>
  <sheetFormatPr defaultColWidth="10.54296875" defaultRowHeight="14.25" customHeight="true" zeroHeight="false" outlineLevelRow="0" outlineLevelCol="0"/>
  <cols>
    <col collapsed="false" customWidth="true" hidden="false" outlineLevel="0" max="1" min="1" style="1" width="95"/>
  </cols>
  <sheetData>
    <row r="1" customFormat="false" ht="14.25" hidden="false" customHeight="false" outlineLevel="0" collapsed="false">
      <c r="A1" s="178" t="s">
        <v>671</v>
      </c>
      <c r="B1" s="1" t="s">
        <v>672</v>
      </c>
    </row>
    <row r="2" customFormat="false" ht="14.25" hidden="false" customHeight="false" outlineLevel="0" collapsed="false">
      <c r="A2" s="178" t="s">
        <v>673</v>
      </c>
      <c r="B2" s="1" t="s">
        <v>672</v>
      </c>
    </row>
    <row r="3" customFormat="false" ht="14.25" hidden="false" customHeight="false" outlineLevel="0" collapsed="false">
      <c r="A3" s="178" t="s">
        <v>674</v>
      </c>
      <c r="B3" s="1" t="s">
        <v>672</v>
      </c>
    </row>
    <row r="4" customFormat="false" ht="14.25" hidden="false" customHeight="false" outlineLevel="0" collapsed="false">
      <c r="A4" s="178" t="s">
        <v>675</v>
      </c>
      <c r="B4" s="1" t="s">
        <v>672</v>
      </c>
    </row>
    <row r="5" customFormat="false" ht="14.25" hidden="false" customHeight="false" outlineLevel="0" collapsed="false">
      <c r="A5" s="178" t="s">
        <v>676</v>
      </c>
      <c r="B5" s="1" t="s">
        <v>672</v>
      </c>
    </row>
    <row r="6" customFormat="false" ht="14.25" hidden="false" customHeight="false" outlineLevel="0" collapsed="false">
      <c r="A6" s="178" t="s">
        <v>677</v>
      </c>
      <c r="B6" s="1" t="s">
        <v>672</v>
      </c>
    </row>
    <row r="7" customFormat="false" ht="14.25" hidden="false" customHeight="false" outlineLevel="0" collapsed="false">
      <c r="A7" s="178" t="s">
        <v>678</v>
      </c>
      <c r="B7" s="1" t="s">
        <v>672</v>
      </c>
    </row>
    <row r="8" customFormat="false" ht="14.25" hidden="false" customHeight="false" outlineLevel="0" collapsed="false">
      <c r="A8" s="178" t="s">
        <v>679</v>
      </c>
      <c r="B8" s="1" t="s">
        <v>672</v>
      </c>
    </row>
    <row r="9" customFormat="false" ht="14.25" hidden="false" customHeight="false" outlineLevel="0" collapsed="false">
      <c r="A9" s="178" t="s">
        <v>680</v>
      </c>
      <c r="B9" s="1" t="s">
        <v>672</v>
      </c>
    </row>
    <row r="10" customFormat="false" ht="14.25" hidden="false" customHeight="false" outlineLevel="0" collapsed="false">
      <c r="A10" s="178" t="s">
        <v>681</v>
      </c>
      <c r="B10" s="1" t="s">
        <v>672</v>
      </c>
    </row>
    <row r="11" customFormat="false" ht="14.25" hidden="false" customHeight="false" outlineLevel="0" collapsed="false">
      <c r="A11" s="178" t="s">
        <v>682</v>
      </c>
      <c r="B11" s="1" t="s">
        <v>672</v>
      </c>
    </row>
    <row r="12" customFormat="false" ht="14.25" hidden="false" customHeight="false" outlineLevel="0" collapsed="false">
      <c r="A12" s="178" t="s">
        <v>683</v>
      </c>
      <c r="B12" s="1" t="s">
        <v>672</v>
      </c>
    </row>
    <row r="13" customFormat="false" ht="14.25" hidden="false" customHeight="false" outlineLevel="0" collapsed="false">
      <c r="A13" s="178" t="s">
        <v>684</v>
      </c>
      <c r="B13" s="1" t="s">
        <v>672</v>
      </c>
    </row>
    <row r="14" customFormat="false" ht="14.25" hidden="false" customHeight="false" outlineLevel="0" collapsed="false">
      <c r="A14" s="178" t="s">
        <v>685</v>
      </c>
      <c r="B14" s="1" t="s">
        <v>672</v>
      </c>
    </row>
    <row r="15" customFormat="false" ht="14.25" hidden="false" customHeight="false" outlineLevel="0" collapsed="false">
      <c r="A15" s="178" t="s">
        <v>686</v>
      </c>
      <c r="B15" s="1" t="s">
        <v>672</v>
      </c>
    </row>
    <row r="16" customFormat="false" ht="14.25" hidden="false" customHeight="false" outlineLevel="0" collapsed="false">
      <c r="A16" s="178" t="s">
        <v>687</v>
      </c>
      <c r="B16" s="1" t="s">
        <v>672</v>
      </c>
    </row>
    <row r="17" customFormat="false" ht="14.25" hidden="false" customHeight="false" outlineLevel="0" collapsed="false">
      <c r="A17" s="178" t="s">
        <v>688</v>
      </c>
      <c r="B17" s="1" t="s">
        <v>672</v>
      </c>
    </row>
    <row r="18" customFormat="false" ht="14.25" hidden="false" customHeight="false" outlineLevel="0" collapsed="false">
      <c r="A18" s="178" t="s">
        <v>689</v>
      </c>
      <c r="B18" s="1" t="s">
        <v>672</v>
      </c>
    </row>
    <row r="19" customFormat="false" ht="14.25" hidden="false" customHeight="false" outlineLevel="0" collapsed="false">
      <c r="A19" s="178" t="s">
        <v>690</v>
      </c>
      <c r="B19" s="1" t="s">
        <v>672</v>
      </c>
    </row>
    <row r="20" customFormat="false" ht="14.25" hidden="false" customHeight="false" outlineLevel="0" collapsed="false">
      <c r="A20" s="178" t="s">
        <v>691</v>
      </c>
      <c r="B20" s="1" t="s">
        <v>672</v>
      </c>
    </row>
    <row r="21" customFormat="false" ht="14.25" hidden="false" customHeight="false" outlineLevel="0" collapsed="false">
      <c r="A21" s="178" t="s">
        <v>692</v>
      </c>
      <c r="B21" s="1" t="s">
        <v>672</v>
      </c>
    </row>
    <row r="22" customFormat="false" ht="14.25" hidden="false" customHeight="false" outlineLevel="0" collapsed="false">
      <c r="A22" s="178" t="s">
        <v>693</v>
      </c>
      <c r="B22" s="1" t="s">
        <v>672</v>
      </c>
    </row>
    <row r="23" customFormat="false" ht="14.25" hidden="false" customHeight="false" outlineLevel="0" collapsed="false">
      <c r="A23" s="178" t="s">
        <v>694</v>
      </c>
      <c r="B23" s="1" t="s">
        <v>672</v>
      </c>
    </row>
    <row r="24" customFormat="false" ht="14.25" hidden="false" customHeight="false" outlineLevel="0" collapsed="false">
      <c r="A24" s="1" t="s">
        <v>695</v>
      </c>
      <c r="B24" s="1" t="s">
        <v>672</v>
      </c>
    </row>
    <row r="25" customFormat="false" ht="14.25" hidden="false" customHeight="false" outlineLevel="0" collapsed="false">
      <c r="A25" s="178" t="s">
        <v>696</v>
      </c>
      <c r="B25" s="1" t="s">
        <v>672</v>
      </c>
    </row>
    <row r="26" customFormat="false" ht="14.25" hidden="false" customHeight="false" outlineLevel="0" collapsed="false">
      <c r="A26" s="178" t="s">
        <v>697</v>
      </c>
      <c r="B26" s="1" t="s">
        <v>672</v>
      </c>
    </row>
    <row r="27" customFormat="false" ht="14.25" hidden="false" customHeight="false" outlineLevel="0" collapsed="false">
      <c r="A27" s="178" t="s">
        <v>698</v>
      </c>
      <c r="B27" s="1" t="s">
        <v>672</v>
      </c>
    </row>
    <row r="28" customFormat="false" ht="14.25" hidden="false" customHeight="false" outlineLevel="0" collapsed="false">
      <c r="A28" s="178" t="s">
        <v>699</v>
      </c>
      <c r="B28" s="1" t="s">
        <v>672</v>
      </c>
    </row>
    <row r="29" customFormat="false" ht="14.25" hidden="false" customHeight="false" outlineLevel="0" collapsed="false">
      <c r="A29" s="178" t="s">
        <v>700</v>
      </c>
      <c r="B29" s="1" t="s">
        <v>672</v>
      </c>
    </row>
    <row r="30" customFormat="false" ht="14.25" hidden="false" customHeight="false" outlineLevel="0" collapsed="false">
      <c r="A30" s="178" t="s">
        <v>701</v>
      </c>
      <c r="B30" s="1" t="s">
        <v>672</v>
      </c>
    </row>
    <row r="31" customFormat="false" ht="14.25" hidden="false" customHeight="false" outlineLevel="0" collapsed="false">
      <c r="A31" s="178" t="s">
        <v>702</v>
      </c>
      <c r="B31" s="1" t="s">
        <v>672</v>
      </c>
    </row>
    <row r="32" customFormat="false" ht="14.25" hidden="false" customHeight="false" outlineLevel="0" collapsed="false">
      <c r="A32" s="178" t="s">
        <v>703</v>
      </c>
      <c r="B32" s="1" t="s">
        <v>672</v>
      </c>
    </row>
    <row r="33" customFormat="false" ht="14.25" hidden="false" customHeight="false" outlineLevel="0" collapsed="false">
      <c r="A33" s="178" t="s">
        <v>704</v>
      </c>
      <c r="B33" s="1" t="s">
        <v>672</v>
      </c>
    </row>
    <row r="34" customFormat="false" ht="14.25" hidden="false" customHeight="false" outlineLevel="0" collapsed="false">
      <c r="A34" s="178" t="s">
        <v>705</v>
      </c>
      <c r="B34" s="1" t="s">
        <v>672</v>
      </c>
    </row>
    <row r="35" customFormat="false" ht="14.25" hidden="false" customHeight="false" outlineLevel="0" collapsed="false">
      <c r="A35" s="178" t="s">
        <v>706</v>
      </c>
      <c r="B35" s="1" t="s">
        <v>672</v>
      </c>
    </row>
    <row r="36" customFormat="false" ht="14.25" hidden="false" customHeight="false" outlineLevel="0" collapsed="false">
      <c r="A36" s="178" t="s">
        <v>707</v>
      </c>
      <c r="B36" s="1" t="s">
        <v>672</v>
      </c>
    </row>
    <row r="37" customFormat="false" ht="14.25" hidden="false" customHeight="false" outlineLevel="0" collapsed="false">
      <c r="A37" s="178" t="s">
        <v>708</v>
      </c>
      <c r="B37" s="1" t="s">
        <v>672</v>
      </c>
    </row>
    <row r="38" customFormat="false" ht="14.25" hidden="false" customHeight="false" outlineLevel="0" collapsed="false">
      <c r="A38" s="178" t="s">
        <v>709</v>
      </c>
      <c r="B38" s="1" t="s">
        <v>672</v>
      </c>
    </row>
    <row r="39" customFormat="false" ht="14.25" hidden="false" customHeight="false" outlineLevel="0" collapsed="false">
      <c r="A39" s="178" t="s">
        <v>710</v>
      </c>
      <c r="B39" s="1" t="s">
        <v>672</v>
      </c>
    </row>
    <row r="40" customFormat="false" ht="14.25" hidden="false" customHeight="false" outlineLevel="0" collapsed="false">
      <c r="A40" s="178" t="s">
        <v>711</v>
      </c>
      <c r="B40" s="1" t="s">
        <v>672</v>
      </c>
    </row>
    <row r="41" customFormat="false" ht="14.25" hidden="false" customHeight="false" outlineLevel="0" collapsed="false">
      <c r="A41" s="178" t="s">
        <v>712</v>
      </c>
      <c r="B41" s="1" t="s">
        <v>672</v>
      </c>
    </row>
    <row r="42" customFormat="false" ht="14.25" hidden="false" customHeight="false" outlineLevel="0" collapsed="false">
      <c r="A42" s="178" t="s">
        <v>713</v>
      </c>
      <c r="B42" s="1" t="s">
        <v>672</v>
      </c>
    </row>
    <row r="43" customFormat="false" ht="14.25" hidden="false" customHeight="false" outlineLevel="0" collapsed="false">
      <c r="A43" s="178" t="s">
        <v>714</v>
      </c>
      <c r="B43" s="1" t="s">
        <v>672</v>
      </c>
    </row>
    <row r="44" customFormat="false" ht="14.25" hidden="false" customHeight="false" outlineLevel="0" collapsed="false">
      <c r="A44" s="178" t="s">
        <v>715</v>
      </c>
      <c r="B44" s="1" t="s">
        <v>672</v>
      </c>
    </row>
    <row r="45" customFormat="false" ht="14.25" hidden="false" customHeight="false" outlineLevel="0" collapsed="false">
      <c r="A45" s="178" t="s">
        <v>716</v>
      </c>
      <c r="B45" s="1" t="s">
        <v>672</v>
      </c>
    </row>
    <row r="46" customFormat="false" ht="14.25" hidden="false" customHeight="false" outlineLevel="0" collapsed="false">
      <c r="A46" s="178" t="s">
        <v>717</v>
      </c>
      <c r="B46" s="1" t="s">
        <v>672</v>
      </c>
    </row>
    <row r="47" customFormat="false" ht="14.25" hidden="false" customHeight="false" outlineLevel="0" collapsed="false">
      <c r="A47" s="178" t="s">
        <v>718</v>
      </c>
      <c r="B47" s="1" t="s">
        <v>672</v>
      </c>
    </row>
    <row r="48" customFormat="false" ht="14.25" hidden="false" customHeight="false" outlineLevel="0" collapsed="false">
      <c r="A48" s="178" t="s">
        <v>719</v>
      </c>
      <c r="B48" s="1" t="s">
        <v>672</v>
      </c>
    </row>
    <row r="49" customFormat="false" ht="14.25" hidden="false" customHeight="false" outlineLevel="0" collapsed="false">
      <c r="A49" s="178" t="s">
        <v>720</v>
      </c>
      <c r="B49" s="1" t="s">
        <v>672</v>
      </c>
    </row>
    <row r="50" customFormat="false" ht="14.25" hidden="false" customHeight="false" outlineLevel="0" collapsed="false">
      <c r="A50" s="178" t="s">
        <v>721</v>
      </c>
      <c r="B50" s="1" t="s">
        <v>672</v>
      </c>
    </row>
    <row r="51" customFormat="false" ht="14.25" hidden="false" customHeight="false" outlineLevel="0" collapsed="false">
      <c r="A51" s="178" t="s">
        <v>722</v>
      </c>
      <c r="B51" s="1" t="s">
        <v>672</v>
      </c>
    </row>
    <row r="52" customFormat="false" ht="14.25" hidden="false" customHeight="false" outlineLevel="0" collapsed="false">
      <c r="A52" s="178" t="s">
        <v>723</v>
      </c>
      <c r="B52" s="1" t="s">
        <v>672</v>
      </c>
    </row>
    <row r="53" customFormat="false" ht="14.25" hidden="false" customHeight="false" outlineLevel="0" collapsed="false">
      <c r="A53" s="178" t="s">
        <v>724</v>
      </c>
      <c r="B53" s="1" t="s">
        <v>672</v>
      </c>
    </row>
    <row r="54" customFormat="false" ht="14.25" hidden="false" customHeight="false" outlineLevel="0" collapsed="false">
      <c r="A54" s="178" t="s">
        <v>725</v>
      </c>
      <c r="B54" s="1" t="s">
        <v>672</v>
      </c>
    </row>
    <row r="55" customFormat="false" ht="14.25" hidden="false" customHeight="false" outlineLevel="0" collapsed="false">
      <c r="A55" s="178" t="s">
        <v>726</v>
      </c>
      <c r="B55" s="1" t="s">
        <v>672</v>
      </c>
    </row>
    <row r="56" customFormat="false" ht="14.25" hidden="false" customHeight="false" outlineLevel="0" collapsed="false">
      <c r="A56" s="178" t="s">
        <v>727</v>
      </c>
      <c r="B56" s="1" t="s">
        <v>672</v>
      </c>
    </row>
    <row r="57" customFormat="false" ht="14.25" hidden="false" customHeight="false" outlineLevel="0" collapsed="false">
      <c r="A57" s="178" t="s">
        <v>728</v>
      </c>
      <c r="B57" s="1" t="s">
        <v>672</v>
      </c>
    </row>
    <row r="58" customFormat="false" ht="14.25" hidden="false" customHeight="false" outlineLevel="0" collapsed="false">
      <c r="A58" s="178" t="s">
        <v>729</v>
      </c>
      <c r="B58" s="1" t="s">
        <v>672</v>
      </c>
    </row>
    <row r="59" customFormat="false" ht="14.25" hidden="false" customHeight="false" outlineLevel="0" collapsed="false">
      <c r="A59" s="178" t="s">
        <v>730</v>
      </c>
      <c r="B59" s="1" t="s">
        <v>672</v>
      </c>
    </row>
    <row r="60" customFormat="false" ht="14.25" hidden="false" customHeight="false" outlineLevel="0" collapsed="false">
      <c r="A60" s="178" t="s">
        <v>731</v>
      </c>
      <c r="B60" s="1" t="s">
        <v>672</v>
      </c>
    </row>
    <row r="61" customFormat="false" ht="14.25" hidden="false" customHeight="false" outlineLevel="0" collapsed="false">
      <c r="A61" s="178" t="s">
        <v>732</v>
      </c>
      <c r="B61" s="1" t="s">
        <v>672</v>
      </c>
    </row>
    <row r="62" customFormat="false" ht="14.25" hidden="false" customHeight="false" outlineLevel="0" collapsed="false">
      <c r="A62" s="178" t="s">
        <v>733</v>
      </c>
      <c r="B62" s="1" t="s">
        <v>672</v>
      </c>
    </row>
    <row r="63" customFormat="false" ht="14.25" hidden="false" customHeight="false" outlineLevel="0" collapsed="false">
      <c r="A63" s="178" t="s">
        <v>734</v>
      </c>
      <c r="B63" s="1" t="s">
        <v>672</v>
      </c>
    </row>
    <row r="64" customFormat="false" ht="14.25" hidden="false" customHeight="false" outlineLevel="0" collapsed="false">
      <c r="A64" s="178" t="s">
        <v>735</v>
      </c>
      <c r="B64" s="1" t="s">
        <v>672</v>
      </c>
    </row>
    <row r="65" customFormat="false" ht="14.25" hidden="false" customHeight="false" outlineLevel="0" collapsed="false">
      <c r="A65" s="178" t="s">
        <v>736</v>
      </c>
      <c r="B65" s="1" t="s">
        <v>672</v>
      </c>
    </row>
    <row r="66" customFormat="false" ht="14.25" hidden="false" customHeight="false" outlineLevel="0" collapsed="false">
      <c r="A66" s="178" t="s">
        <v>737</v>
      </c>
      <c r="B66" s="1" t="s">
        <v>672</v>
      </c>
    </row>
    <row r="67" customFormat="false" ht="14.25" hidden="false" customHeight="false" outlineLevel="0" collapsed="false">
      <c r="A67" s="178" t="s">
        <v>738</v>
      </c>
      <c r="B67" s="1" t="s">
        <v>672</v>
      </c>
    </row>
    <row r="68" customFormat="false" ht="14.25" hidden="false" customHeight="false" outlineLevel="0" collapsed="false">
      <c r="A68" s="178" t="s">
        <v>739</v>
      </c>
      <c r="B68" s="1" t="s">
        <v>672</v>
      </c>
    </row>
    <row r="69" customFormat="false" ht="14.25" hidden="false" customHeight="false" outlineLevel="0" collapsed="false">
      <c r="A69" s="178" t="s">
        <v>740</v>
      </c>
      <c r="B69" s="1" t="s">
        <v>672</v>
      </c>
    </row>
    <row r="70" customFormat="false" ht="14.25" hidden="false" customHeight="false" outlineLevel="0" collapsed="false">
      <c r="A70" s="178" t="s">
        <v>741</v>
      </c>
      <c r="B70" s="1" t="s">
        <v>672</v>
      </c>
    </row>
    <row r="71" customFormat="false" ht="14.25" hidden="false" customHeight="false" outlineLevel="0" collapsed="false">
      <c r="A71" s="178" t="s">
        <v>742</v>
      </c>
      <c r="B71" s="1" t="s">
        <v>672</v>
      </c>
    </row>
    <row r="72" customFormat="false" ht="14.25" hidden="false" customHeight="false" outlineLevel="0" collapsed="false">
      <c r="A72" s="178" t="s">
        <v>743</v>
      </c>
      <c r="B72" s="1" t="s">
        <v>672</v>
      </c>
    </row>
    <row r="73" customFormat="false" ht="14.25" hidden="false" customHeight="false" outlineLevel="0" collapsed="false">
      <c r="A73" s="178" t="s">
        <v>744</v>
      </c>
      <c r="B73" s="1" t="s">
        <v>672</v>
      </c>
    </row>
    <row r="74" customFormat="false" ht="14.25" hidden="false" customHeight="false" outlineLevel="0" collapsed="false">
      <c r="A74" s="178" t="s">
        <v>745</v>
      </c>
      <c r="B74" s="1" t="s">
        <v>672</v>
      </c>
    </row>
    <row r="75" customFormat="false" ht="14.25" hidden="false" customHeight="false" outlineLevel="0" collapsed="false">
      <c r="A75" s="178" t="s">
        <v>746</v>
      </c>
      <c r="B75" s="1" t="s">
        <v>672</v>
      </c>
    </row>
    <row r="76" customFormat="false" ht="14.25" hidden="false" customHeight="false" outlineLevel="0" collapsed="false">
      <c r="A76" s="178" t="s">
        <v>747</v>
      </c>
      <c r="B76" s="1" t="s">
        <v>672</v>
      </c>
    </row>
    <row r="77" customFormat="false" ht="14.25" hidden="false" customHeight="false" outlineLevel="0" collapsed="false">
      <c r="A77" s="178" t="s">
        <v>748</v>
      </c>
      <c r="B77" s="1" t="s">
        <v>672</v>
      </c>
    </row>
    <row r="78" customFormat="false" ht="14.25" hidden="false" customHeight="false" outlineLevel="0" collapsed="false">
      <c r="A78" s="178" t="s">
        <v>749</v>
      </c>
      <c r="B78" s="1" t="s">
        <v>672</v>
      </c>
    </row>
    <row r="79" customFormat="false" ht="14.25" hidden="false" customHeight="false" outlineLevel="0" collapsed="false">
      <c r="A79" s="178" t="s">
        <v>750</v>
      </c>
      <c r="B79" s="1" t="s">
        <v>672</v>
      </c>
    </row>
    <row r="80" customFormat="false" ht="14.25" hidden="false" customHeight="false" outlineLevel="0" collapsed="false">
      <c r="A80" s="178" t="s">
        <v>751</v>
      </c>
      <c r="B80" s="1" t="s">
        <v>672</v>
      </c>
    </row>
    <row r="81" customFormat="false" ht="14.25" hidden="false" customHeight="false" outlineLevel="0" collapsed="false">
      <c r="A81" s="178" t="s">
        <v>752</v>
      </c>
      <c r="B81" s="1" t="s">
        <v>672</v>
      </c>
    </row>
    <row r="82" customFormat="false" ht="14.25" hidden="false" customHeight="false" outlineLevel="0" collapsed="false">
      <c r="A82" s="178" t="s">
        <v>753</v>
      </c>
      <c r="B82" s="1" t="s">
        <v>672</v>
      </c>
    </row>
    <row r="83" customFormat="false" ht="14.25" hidden="false" customHeight="false" outlineLevel="0" collapsed="false">
      <c r="A83" s="178" t="s">
        <v>754</v>
      </c>
      <c r="B83" s="1" t="s">
        <v>672</v>
      </c>
    </row>
    <row r="84" customFormat="false" ht="14.25" hidden="false" customHeight="false" outlineLevel="0" collapsed="false">
      <c r="A84" s="178" t="s">
        <v>755</v>
      </c>
      <c r="B84" s="1" t="s">
        <v>672</v>
      </c>
    </row>
    <row r="85" customFormat="false" ht="14.25" hidden="false" customHeight="false" outlineLevel="0" collapsed="false">
      <c r="A85" s="178" t="s">
        <v>756</v>
      </c>
      <c r="B85" s="1" t="s">
        <v>672</v>
      </c>
    </row>
    <row r="86" customFormat="false" ht="14.25" hidden="false" customHeight="false" outlineLevel="0" collapsed="false">
      <c r="A86" s="178" t="s">
        <v>757</v>
      </c>
      <c r="B86" s="1" t="s">
        <v>672</v>
      </c>
    </row>
    <row r="87" customFormat="false" ht="14.25" hidden="false" customHeight="false" outlineLevel="0" collapsed="false">
      <c r="A87" s="178" t="s">
        <v>758</v>
      </c>
      <c r="B87" s="1" t="s">
        <v>672</v>
      </c>
    </row>
    <row r="88" customFormat="false" ht="14.25" hidden="false" customHeight="false" outlineLevel="0" collapsed="false">
      <c r="A88" s="178" t="s">
        <v>759</v>
      </c>
      <c r="B88" s="1" t="s">
        <v>672</v>
      </c>
    </row>
    <row r="89" customFormat="false" ht="14.25" hidden="false" customHeight="false" outlineLevel="0" collapsed="false">
      <c r="A89" s="178" t="s">
        <v>760</v>
      </c>
      <c r="B89" s="1" t="s">
        <v>672</v>
      </c>
    </row>
    <row r="90" customFormat="false" ht="14.25" hidden="false" customHeight="false" outlineLevel="0" collapsed="false">
      <c r="A90" s="178" t="s">
        <v>761</v>
      </c>
      <c r="B90" s="1" t="s">
        <v>672</v>
      </c>
    </row>
    <row r="91" customFormat="false" ht="14.25" hidden="false" customHeight="false" outlineLevel="0" collapsed="false">
      <c r="A91" s="178" t="s">
        <v>762</v>
      </c>
      <c r="B91" s="1" t="s">
        <v>672</v>
      </c>
    </row>
    <row r="92" customFormat="false" ht="14.25" hidden="false" customHeight="false" outlineLevel="0" collapsed="false">
      <c r="A92" s="1" t="s">
        <v>763</v>
      </c>
      <c r="B92" s="1" t="s">
        <v>672</v>
      </c>
    </row>
    <row r="93" customFormat="false" ht="14.25" hidden="false" customHeight="false" outlineLevel="0" collapsed="false">
      <c r="A93" s="178" t="s">
        <v>764</v>
      </c>
      <c r="B93" s="1" t="s">
        <v>672</v>
      </c>
    </row>
    <row r="94" customFormat="false" ht="14.25" hidden="false" customHeight="false" outlineLevel="0" collapsed="false">
      <c r="A94" s="178" t="s">
        <v>765</v>
      </c>
      <c r="B94" s="1" t="s">
        <v>672</v>
      </c>
    </row>
    <row r="95" customFormat="false" ht="14.25" hidden="false" customHeight="false" outlineLevel="0" collapsed="false">
      <c r="A95" s="178" t="s">
        <v>766</v>
      </c>
      <c r="B95" s="1" t="s">
        <v>672</v>
      </c>
    </row>
    <row r="96" customFormat="false" ht="14.25" hidden="false" customHeight="false" outlineLevel="0" collapsed="false">
      <c r="A96" s="178" t="s">
        <v>767</v>
      </c>
      <c r="B96" s="1" t="s">
        <v>672</v>
      </c>
    </row>
    <row r="97" customFormat="false" ht="14.25" hidden="false" customHeight="false" outlineLevel="0" collapsed="false">
      <c r="A97" s="178" t="s">
        <v>768</v>
      </c>
      <c r="B97" s="1" t="s">
        <v>672</v>
      </c>
    </row>
    <row r="98" customFormat="false" ht="14.25" hidden="false" customHeight="false" outlineLevel="0" collapsed="false">
      <c r="A98" s="178" t="s">
        <v>769</v>
      </c>
      <c r="B98" s="1" t="s">
        <v>672</v>
      </c>
    </row>
    <row r="99" customFormat="false" ht="14.25" hidden="false" customHeight="false" outlineLevel="0" collapsed="false">
      <c r="A99" s="178" t="s">
        <v>770</v>
      </c>
      <c r="B99" s="1" t="s">
        <v>672</v>
      </c>
    </row>
    <row r="100" customFormat="false" ht="14.25" hidden="false" customHeight="false" outlineLevel="0" collapsed="false">
      <c r="A100" s="178" t="s">
        <v>771</v>
      </c>
      <c r="B100" s="1" t="s">
        <v>672</v>
      </c>
    </row>
    <row r="101" customFormat="false" ht="14.25" hidden="false" customHeight="false" outlineLevel="0" collapsed="false">
      <c r="A101" s="178" t="s">
        <v>772</v>
      </c>
      <c r="B101" s="1" t="s">
        <v>672</v>
      </c>
    </row>
    <row r="102" customFormat="false" ht="14.25" hidden="false" customHeight="false" outlineLevel="0" collapsed="false">
      <c r="A102" s="178" t="s">
        <v>773</v>
      </c>
      <c r="B102" s="1" t="s">
        <v>672</v>
      </c>
    </row>
    <row r="103" customFormat="false" ht="14.25" hidden="false" customHeight="false" outlineLevel="0" collapsed="false">
      <c r="A103" s="178" t="s">
        <v>774</v>
      </c>
      <c r="B103" s="1" t="s">
        <v>672</v>
      </c>
    </row>
    <row r="104" customFormat="false" ht="14.25" hidden="false" customHeight="false" outlineLevel="0" collapsed="false">
      <c r="A104" s="178" t="s">
        <v>775</v>
      </c>
      <c r="B104" s="1" t="s">
        <v>672</v>
      </c>
    </row>
    <row r="105" customFormat="false" ht="14.25" hidden="false" customHeight="false" outlineLevel="0" collapsed="false">
      <c r="A105" s="178" t="s">
        <v>776</v>
      </c>
      <c r="B105" s="1" t="s">
        <v>672</v>
      </c>
    </row>
    <row r="106" customFormat="false" ht="14.25" hidden="false" customHeight="false" outlineLevel="0" collapsed="false">
      <c r="A106" s="178"/>
      <c r="B106" s="1" t="s">
        <v>672</v>
      </c>
    </row>
    <row r="107" customFormat="false" ht="14.25" hidden="false" customHeight="false" outlineLevel="0" collapsed="false">
      <c r="A107" s="178"/>
      <c r="B107" s="1" t="s">
        <v>672</v>
      </c>
    </row>
    <row r="108" customFormat="false" ht="14.25" hidden="false" customHeight="false" outlineLevel="0" collapsed="false">
      <c r="A108" s="178"/>
      <c r="B108" s="1" t="s">
        <v>672</v>
      </c>
    </row>
    <row r="109" customFormat="false" ht="14.25" hidden="false" customHeight="false" outlineLevel="0" collapsed="false">
      <c r="A109" s="178"/>
      <c r="B109" s="1" t="s">
        <v>672</v>
      </c>
    </row>
    <row r="110" customFormat="false" ht="14.25" hidden="false" customHeight="false" outlineLevel="0" collapsed="false">
      <c r="A110" s="178"/>
      <c r="B110" s="1" t="s">
        <v>672</v>
      </c>
    </row>
    <row r="111" customFormat="false" ht="14.25" hidden="false" customHeight="false" outlineLevel="0" collapsed="false">
      <c r="A111" s="178"/>
      <c r="B111" s="1" t="s">
        <v>672</v>
      </c>
    </row>
    <row r="112" customFormat="false" ht="14.25" hidden="false" customHeight="false" outlineLevel="0" collapsed="false">
      <c r="A112" s="178"/>
      <c r="B112" s="1" t="s">
        <v>672</v>
      </c>
    </row>
    <row r="113" customFormat="false" ht="14.25" hidden="false" customHeight="false" outlineLevel="0" collapsed="false">
      <c r="A113" s="178"/>
      <c r="B113" s="1" t="s">
        <v>672</v>
      </c>
    </row>
    <row r="114" customFormat="false" ht="14.25" hidden="false" customHeight="false" outlineLevel="0" collapsed="false">
      <c r="A114" s="178"/>
    </row>
  </sheetData>
  <hyperlinks>
    <hyperlink ref="A1" r:id="rId1" display="a.boudaud@missionlocale-nantes.org"/>
    <hyperlink ref="A2" r:id="rId2" display="a.forestier@neoditech.com"/>
    <hyperlink ref="A3" r:id="rId3" display="ac.taudiere@bien-et-bio.com"/>
    <hyperlink ref="A4" r:id="rId4" display="acadoret@kelcom.fr"/>
    <hyperlink ref="A5" r:id="rId5" display="alain.fusiller@axone-rh.fr"/>
    <hyperlink ref="A6" r:id="rId6" display="anne.phelippeau@orange.fr; "/>
    <hyperlink ref="A7" r:id="rId7" display="anne.villate@sciencescom.org"/>
    <hyperlink ref="A8" r:id="rId8" display="annick.bourgetdugas@gmail.com"/>
    <hyperlink ref="A9" r:id="rId9" display="antoine.scarabin@fairdelance.com"/>
    <hyperlink ref="A10" r:id="rId10" display="antoines@portail-trains.fr"/>
    <hyperlink ref="A11" r:id="rId11" display="apo.vauthier@gmail.com"/>
    <hyperlink ref="A12" r:id="rId12" display="bertrandbourn@hotmail.com "/>
    <hyperlink ref="A13" r:id="rId13" display="bvo@coteaux-nantais.com"/>
    <hyperlink ref="A14" r:id="rId14" display="c.colineau@medialibs.com"/>
    <hyperlink ref="A15" r:id="rId15" display="cathyf@portail-trains.fr"/>
    <hyperlink ref="A16" r:id="rId16" display="christelle.lebrun@avenuedesjeux.com"/>
    <hyperlink ref="A17" r:id="rId17" display="christianf@portail-trains.fr "/>
    <hyperlink ref="A18" r:id="rId18" display="christophe.godineau@systeme-u.fr"/>
    <hyperlink ref="A19" r:id="rId19" display="claude.van.engeland@gmail.com"/>
    <hyperlink ref="A20" r:id="rId20" display="clclervoy@lrpresse.fr "/>
    <hyperlink ref="A21" r:id="rId21" display="clementlevesque.d@gmail.com"/>
    <hyperlink ref="A22" r:id="rId22" display="comchezsoi@gmail.com"/>
    <hyperlink ref="A23" r:id="rId23" display="comite12.sportauto@orange.fr "/>
    <hyperlink ref="A25" r:id="rId24" display="compta@atlantique-composants.fr"/>
    <hyperlink ref="A26" r:id="rId25" display="comptoirducerame@gmail.com"/>
    <hyperlink ref="A27" r:id="rId26" display="contact.maelle@free.fr"/>
    <hyperlink ref="A28" r:id="rId27" display="contact@allovoyages.fr"/>
    <hyperlink ref="A29" r:id="rId28" display="contact@bikom.fr"/>
    <hyperlink ref="A30" r:id="rId29" display="contact@san21dk.com"/>
    <hyperlink ref="A31" r:id="rId30" display="contact@scopic.fr "/>
    <hyperlink ref="A32" r:id="rId31" display="contact@williwow.fr "/>
    <hyperlink ref="A33" r:id="rId32" display="CSOKOL@sudeco-property.fr"/>
    <hyperlink ref="A34" r:id="rId33" display="delauney@solution-avocat.fr "/>
    <hyperlink ref="A35" r:id="rId34" display="dlabarthe@sextantconseil.com"/>
    <hyperlink ref="A36" r:id="rId35" display="dodvertou@dod.fr"/>
    <hyperlink ref="A37" r:id="rId36" display="dominique.garcion@mairie-nantes.fr"/>
    <hyperlink ref="A38" r:id="rId37" display="e.tariot@strego.fr"/>
    <hyperlink ref="A39" r:id="rId38" display="eagness@newversion.fr "/>
    <hyperlink ref="A40" r:id="rId39" display="eb@akos.fr"/>
    <hyperlink ref="A41" r:id="rId40" display="elepostec@newversion.fr"/>
    <hyperlink ref="A42" r:id="rId41" display="elisabeth.paillard@bdo.fr "/>
    <hyperlink ref="A43" r:id="rId42" display="elodie@beemoov.com"/>
    <hyperlink ref="A44" r:id="rId43" display="erwan.rouxel@bailapizza.com "/>
    <hyperlink ref="A45" r:id="rId44" display="f.letrouve@intuiti.net"/>
    <hyperlink ref="A46" r:id="rId45" display="fabien.ratier@gmail.com"/>
    <hyperlink ref="A47" r:id="rId46" display="fabrice.brangeon@bdo.fr"/>
    <hyperlink ref="A48" r:id="rId47" display="fbmorvan@gmail.com"/>
    <hyperlink ref="A49" r:id="rId48" display="figentesson@gmail.com"/>
    <hyperlink ref="A50" r:id="rId49" display="francrich@outlook.fr"/>
    <hyperlink ref="A51" r:id="rId50" display="g.derame@imprimeriemaya.fr"/>
    <hyperlink ref="A52" r:id="rId51" display="ghibon@groupe-links.net"/>
    <hyperlink ref="A53" r:id="rId52" display="ghibon72@gmail.com"/>
    <hyperlink ref="A54" r:id="rId53" display="guy.patrick@saint-gobin.com"/>
    <hyperlink ref="A55" r:id="rId54" display="helene@kromi.fr"/>
    <hyperlink ref="A56" r:id="rId55" display="info@escalade-entreprises.net"/>
    <hyperlink ref="A57" r:id="rId56" display="ingrid@leszeclectiques.com"/>
    <hyperlink ref="A58" r:id="rId57" display="jean-francois.leguennan@atlantique-composants.fr"/>
    <hyperlink ref="A59" r:id="rId58" display="jennifer@starofservice.com"/>
    <hyperlink ref="A60" r:id="rId59" display="john.thac@ccjfilms.com"/>
    <hyperlink ref="A61" r:id="rId60" display="jpbarraud@orange.fr"/>
    <hyperlink ref="A62" r:id="rId61" display="juliemimi1@live.fr"/>
    <hyperlink ref="A63" r:id="rId62" display="julien.deroo@gmail.com"/>
    <hyperlink ref="A64" r:id="rId63" display="k.guedon@adtrans.fr"/>
    <hyperlink ref="A65" r:id="rId64" display="laurecontant@gmail.com"/>
    <hyperlink ref="A66" r:id="rId65" display="lesastucesbio@outlook.fr"/>
    <hyperlink ref="A67" r:id="rId66" display="lnandreazza@gmail.com"/>
    <hyperlink ref="A68" r:id="rId67" display="loic.legac@thinkovery.com"/>
    <hyperlink ref="A69" r:id="rId68" display="lpoirier@brinkcs.fr"/>
    <hyperlink ref="A70" r:id="rId69" display="lsalmon@agence-api.fr "/>
    <hyperlink ref="A71" r:id="rId70" display="ludivine.confort@decathlon.com"/>
    <hyperlink ref="A72" r:id="rId71" display="M.PRIEUR@nantesstnazaire.cci.fr"/>
    <hyperlink ref="A73" r:id="rId72" display="manonf@portail-trains.fr"/>
    <hyperlink ref="A74" r:id="rId73" display="marianne@imprimeriemaya.com"/>
    <hyperlink ref="A75" r:id="rId74" display="matthieu.charron@gmail.com "/>
    <hyperlink ref="A76" r:id="rId75" display="nsirot@shivacom.fr"/>
    <hyperlink ref="A77" r:id="rId76" display="obasle@evenday.com"/>
    <hyperlink ref="A78" r:id="rId77" display="offcoursefd@gmail.com"/>
    <hyperlink ref="A79" r:id="rId78" display="pao@bourgaultproduction.com"/>
    <hyperlink ref="A80" r:id="rId79" display="pascale.bras@gmail.com "/>
    <hyperlink ref="A81" r:id="rId80" display="patisserie.pasco@free.fr"/>
    <hyperlink ref="A82" r:id="rId81" display="paysage@leaute.fr"/>
    <hyperlink ref="A83" r:id="rId82" display="philippe.chauveau@easiconseil.fr"/>
    <hyperlink ref="A84" r:id="rId83" display="pierremorin@cmoison.com"/>
    <hyperlink ref="A85" r:id="rId84" display="ppactol@boostervente.com"/>
    <hyperlink ref="A86" r:id="rId85" display="sandrine.molle@yahoo.fr"/>
    <hyperlink ref="A87" r:id="rId86" display="sarldscom@orange.fr"/>
    <hyperlink ref="A88" r:id="rId87" display="scordelier@kobafilms.fr"/>
    <hyperlink ref="A89" r:id="rId88" display="sergeamati@free.fr"/>
    <hyperlink ref="A90" r:id="rId89" display="shaller@8pixstudio.com"/>
    <hyperlink ref="A91" r:id="rId90" display="sophie.raoul@mairie-vertou.fr"/>
    <hyperlink ref="A93" r:id="rId91" display="sraimondeau@neocom.fr"/>
    <hyperlink ref="A94" r:id="rId92" display="stephane.courgeon@brasdroitdesdirigeants.com"/>
    <hyperlink ref="A95" r:id="rId93" display="stephane.ploteau@wanadoo.fr"/>
    <hyperlink ref="A96" r:id="rId94" display="stephanieg@portail-trains.fr"/>
    <hyperlink ref="A97" r:id="rId95" display="studioagena@orange.fr"/>
    <hyperlink ref="A98" r:id="rId96" display="sylvain.breteau@mrindustrie.fr"/>
    <hyperlink ref="A99" r:id="rId97" display="sylviane.hauraixcerclier@creditmutuel.fr"/>
    <hyperlink ref="A100" r:id="rId98" display="valerie@doranco.fr"/>
    <hyperlink ref="A101" r:id="rId99" display="VPascon@medef44.fr"/>
    <hyperlink ref="A102" r:id="rId100" display="vsaint-onge@medef44.fr"/>
    <hyperlink ref="A103" r:id="rId101" display="yannis@pixelfab.fr"/>
    <hyperlink ref="A104" r:id="rId102" display="ybn@a2b-prod.com"/>
    <hyperlink ref="A105" r:id="rId103" display="yoann@h-touch.f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6"/>
  <sheetViews>
    <sheetView showFormulas="false" showGridLines="true" showRowColHeaders="true" showZeros="true" rightToLeft="false" tabSelected="false" showOutlineSymbols="true" defaultGridColor="true" view="normal" topLeftCell="A92" colorId="64" zoomScale="85" zoomScaleNormal="85" zoomScalePageLayoutView="100" workbookViewId="0">
      <selection pane="topLeft" activeCell="D223" activeCellId="0" sqref="D223"/>
    </sheetView>
  </sheetViews>
  <sheetFormatPr defaultColWidth="10.54296875" defaultRowHeight="14.25" customHeight="true" zeroHeight="false" outlineLevelRow="0" outlineLevelCol="0"/>
  <cols>
    <col collapsed="false" customWidth="true" hidden="false" outlineLevel="0" max="1" min="1" style="179" width="11.44"/>
    <col collapsed="false" customWidth="true" hidden="false" outlineLevel="0" max="2" min="2" style="1" width="32.22"/>
    <col collapsed="false" customWidth="true" hidden="false" outlineLevel="0" max="3" min="3" style="1" width="35.22"/>
    <col collapsed="false" customWidth="true" hidden="false" outlineLevel="0" max="4" min="4" style="1" width="36.76"/>
  </cols>
  <sheetData>
    <row r="1" customFormat="false" ht="14.25" hidden="false" customHeight="false" outlineLevel="0" collapsed="false">
      <c r="A1" s="180" t="n">
        <v>1</v>
      </c>
      <c r="B1" s="181" t="s">
        <v>777</v>
      </c>
      <c r="C1" s="181" t="s">
        <v>778</v>
      </c>
      <c r="D1" s="182" t="s">
        <v>779</v>
      </c>
    </row>
    <row r="2" customFormat="false" ht="14.25" hidden="false" customHeight="false" outlineLevel="0" collapsed="false">
      <c r="A2" s="180"/>
      <c r="B2" s="181" t="s">
        <v>780</v>
      </c>
      <c r="C2" s="181" t="s">
        <v>781</v>
      </c>
      <c r="D2" s="181"/>
    </row>
    <row r="3" customFormat="false" ht="14.25" hidden="false" customHeight="false" outlineLevel="0" collapsed="false">
      <c r="A3" s="180" t="n">
        <v>2</v>
      </c>
      <c r="B3" s="181" t="s">
        <v>782</v>
      </c>
      <c r="C3" s="181" t="s">
        <v>783</v>
      </c>
      <c r="D3" s="181"/>
    </row>
    <row r="4" customFormat="false" ht="14.25" hidden="false" customHeight="false" outlineLevel="0" collapsed="false">
      <c r="A4" s="180"/>
      <c r="B4" s="181" t="s">
        <v>784</v>
      </c>
      <c r="C4" s="181" t="s">
        <v>785</v>
      </c>
      <c r="D4" s="178"/>
    </row>
    <row r="5" customFormat="false" ht="14.25" hidden="false" customHeight="false" outlineLevel="0" collapsed="false">
      <c r="A5" s="180" t="n">
        <v>3</v>
      </c>
      <c r="B5" s="181" t="s">
        <v>786</v>
      </c>
      <c r="C5" s="181" t="s">
        <v>787</v>
      </c>
      <c r="D5" s="182" t="s">
        <v>788</v>
      </c>
    </row>
    <row r="6" customFormat="false" ht="14.25" hidden="false" customHeight="false" outlineLevel="0" collapsed="false">
      <c r="A6" s="180"/>
      <c r="B6" s="181" t="s">
        <v>789</v>
      </c>
      <c r="C6" s="181" t="s">
        <v>785</v>
      </c>
      <c r="D6" s="181"/>
    </row>
    <row r="7" customFormat="false" ht="14.25" hidden="false" customHeight="false" outlineLevel="0" collapsed="false">
      <c r="A7" s="180" t="n">
        <v>4</v>
      </c>
      <c r="B7" s="181" t="s">
        <v>790</v>
      </c>
      <c r="C7" s="181" t="s">
        <v>791</v>
      </c>
      <c r="D7" s="182" t="s">
        <v>792</v>
      </c>
    </row>
    <row r="8" customFormat="false" ht="14.25" hidden="false" customHeight="false" outlineLevel="0" collapsed="false">
      <c r="A8" s="180"/>
      <c r="B8" s="181" t="s">
        <v>793</v>
      </c>
      <c r="C8" s="181" t="s">
        <v>785</v>
      </c>
      <c r="D8" s="181"/>
    </row>
    <row r="9" customFormat="false" ht="14.25" hidden="false" customHeight="false" outlineLevel="0" collapsed="false">
      <c r="A9" s="180" t="n">
        <v>5</v>
      </c>
      <c r="B9" s="181" t="s">
        <v>794</v>
      </c>
      <c r="C9" s="181" t="s">
        <v>795</v>
      </c>
      <c r="D9" s="182" t="s">
        <v>796</v>
      </c>
    </row>
    <row r="10" customFormat="false" ht="14.25" hidden="false" customHeight="false" outlineLevel="0" collapsed="false">
      <c r="A10" s="180"/>
      <c r="B10" s="181" t="s">
        <v>797</v>
      </c>
      <c r="C10" s="181" t="s">
        <v>785</v>
      </c>
      <c r="D10" s="181"/>
    </row>
    <row r="11" customFormat="false" ht="14.25" hidden="false" customHeight="false" outlineLevel="0" collapsed="false">
      <c r="A11" s="180" t="n">
        <v>6</v>
      </c>
      <c r="B11" s="181" t="s">
        <v>798</v>
      </c>
      <c r="C11" s="181" t="s">
        <v>799</v>
      </c>
      <c r="D11" s="182" t="s">
        <v>800</v>
      </c>
    </row>
    <row r="12" customFormat="false" ht="14.25" hidden="false" customHeight="false" outlineLevel="0" collapsed="false">
      <c r="A12" s="180"/>
      <c r="B12" s="181" t="s">
        <v>801</v>
      </c>
      <c r="C12" s="181" t="s">
        <v>785</v>
      </c>
      <c r="D12" s="181"/>
    </row>
    <row r="13" customFormat="false" ht="14.25" hidden="false" customHeight="false" outlineLevel="0" collapsed="false">
      <c r="A13" s="180" t="n">
        <v>7</v>
      </c>
      <c r="B13" s="181" t="s">
        <v>802</v>
      </c>
      <c r="C13" s="181" t="s">
        <v>803</v>
      </c>
      <c r="D13" s="182" t="s">
        <v>804</v>
      </c>
    </row>
    <row r="14" customFormat="false" ht="14.25" hidden="false" customHeight="false" outlineLevel="0" collapsed="false">
      <c r="A14" s="180"/>
      <c r="B14" s="181" t="s">
        <v>805</v>
      </c>
      <c r="C14" s="181" t="s">
        <v>785</v>
      </c>
      <c r="D14" s="181"/>
    </row>
    <row r="15" customFormat="false" ht="14.25" hidden="false" customHeight="false" outlineLevel="0" collapsed="false">
      <c r="A15" s="180" t="n">
        <v>8</v>
      </c>
      <c r="B15" s="181" t="s">
        <v>806</v>
      </c>
      <c r="C15" s="181" t="s">
        <v>807</v>
      </c>
      <c r="D15" s="182" t="s">
        <v>808</v>
      </c>
    </row>
    <row r="16" customFormat="false" ht="14.25" hidden="false" customHeight="false" outlineLevel="0" collapsed="false">
      <c r="A16" s="180"/>
      <c r="B16" s="181" t="s">
        <v>809</v>
      </c>
      <c r="C16" s="181" t="s">
        <v>785</v>
      </c>
      <c r="D16" s="181"/>
    </row>
    <row r="17" customFormat="false" ht="14.25" hidden="false" customHeight="false" outlineLevel="0" collapsed="false">
      <c r="A17" s="180" t="n">
        <v>9</v>
      </c>
      <c r="B17" s="181" t="s">
        <v>810</v>
      </c>
      <c r="C17" s="181" t="s">
        <v>811</v>
      </c>
      <c r="D17" s="182" t="s">
        <v>812</v>
      </c>
    </row>
    <row r="18" customFormat="false" ht="14.25" hidden="false" customHeight="false" outlineLevel="0" collapsed="false">
      <c r="A18" s="180"/>
      <c r="B18" s="181" t="s">
        <v>813</v>
      </c>
      <c r="C18" s="181" t="s">
        <v>785</v>
      </c>
      <c r="D18" s="181"/>
    </row>
    <row r="19" customFormat="false" ht="14.25" hidden="false" customHeight="false" outlineLevel="0" collapsed="false">
      <c r="A19" s="180" t="n">
        <v>10</v>
      </c>
      <c r="B19" s="181" t="s">
        <v>814</v>
      </c>
      <c r="C19" s="181" t="s">
        <v>815</v>
      </c>
      <c r="D19" s="182" t="s">
        <v>816</v>
      </c>
    </row>
    <row r="20" customFormat="false" ht="14.25" hidden="false" customHeight="false" outlineLevel="0" collapsed="false">
      <c r="A20" s="180"/>
      <c r="B20" s="181" t="s">
        <v>817</v>
      </c>
      <c r="C20" s="181" t="s">
        <v>785</v>
      </c>
      <c r="D20" s="181"/>
    </row>
    <row r="21" customFormat="false" ht="14.25" hidden="false" customHeight="false" outlineLevel="0" collapsed="false">
      <c r="A21" s="180" t="n">
        <v>11</v>
      </c>
      <c r="B21" s="181" t="s">
        <v>818</v>
      </c>
      <c r="C21" s="181" t="s">
        <v>819</v>
      </c>
      <c r="D21" s="182" t="s">
        <v>696</v>
      </c>
    </row>
    <row r="22" customFormat="false" ht="14.25" hidden="false" customHeight="false" outlineLevel="0" collapsed="false">
      <c r="A22" s="180"/>
      <c r="B22" s="181" t="s">
        <v>820</v>
      </c>
      <c r="C22" s="181" t="s">
        <v>785</v>
      </c>
      <c r="D22" s="181"/>
    </row>
    <row r="23" customFormat="false" ht="14.25" hidden="false" customHeight="false" outlineLevel="0" collapsed="false">
      <c r="A23" s="180" t="n">
        <v>12</v>
      </c>
      <c r="B23" s="181" t="s">
        <v>821</v>
      </c>
      <c r="C23" s="181" t="s">
        <v>822</v>
      </c>
      <c r="D23" s="182" t="s">
        <v>823</v>
      </c>
    </row>
    <row r="24" customFormat="false" ht="14.25" hidden="false" customHeight="false" outlineLevel="0" collapsed="false">
      <c r="A24" s="180"/>
      <c r="B24" s="181" t="s">
        <v>824</v>
      </c>
      <c r="C24" s="181" t="s">
        <v>785</v>
      </c>
      <c r="D24" s="181"/>
    </row>
    <row r="25" customFormat="false" ht="14.25" hidden="false" customHeight="false" outlineLevel="0" collapsed="false">
      <c r="A25" s="180" t="n">
        <v>13</v>
      </c>
      <c r="B25" s="181" t="s">
        <v>825</v>
      </c>
      <c r="C25" s="181" t="s">
        <v>826</v>
      </c>
      <c r="D25" s="181"/>
    </row>
    <row r="26" customFormat="false" ht="14.25" hidden="false" customHeight="false" outlineLevel="0" collapsed="false">
      <c r="A26" s="180"/>
      <c r="B26" s="181" t="s">
        <v>827</v>
      </c>
      <c r="C26" s="181" t="s">
        <v>785</v>
      </c>
      <c r="D26" s="181"/>
    </row>
    <row r="27" customFormat="false" ht="14.25" hidden="false" customHeight="false" outlineLevel="0" collapsed="false">
      <c r="A27" s="180" t="n">
        <v>14</v>
      </c>
      <c r="B27" s="181" t="s">
        <v>828</v>
      </c>
      <c r="C27" s="181" t="s">
        <v>787</v>
      </c>
      <c r="D27" s="181"/>
    </row>
    <row r="28" customFormat="false" ht="14.25" hidden="false" customHeight="false" outlineLevel="0" collapsed="false">
      <c r="A28" s="180"/>
      <c r="B28" s="181" t="s">
        <v>829</v>
      </c>
      <c r="C28" s="181" t="s">
        <v>785</v>
      </c>
      <c r="D28" s="181"/>
    </row>
    <row r="29" customFormat="false" ht="14.25" hidden="false" customHeight="false" outlineLevel="0" collapsed="false">
      <c r="A29" s="180" t="n">
        <v>15</v>
      </c>
      <c r="B29" s="181" t="s">
        <v>830</v>
      </c>
      <c r="C29" s="181" t="s">
        <v>831</v>
      </c>
      <c r="D29" s="181"/>
    </row>
    <row r="30" customFormat="false" ht="14.25" hidden="false" customHeight="false" outlineLevel="0" collapsed="false">
      <c r="A30" s="180"/>
      <c r="B30" s="181" t="s">
        <v>832</v>
      </c>
      <c r="C30" s="181" t="s">
        <v>833</v>
      </c>
      <c r="D30" s="181"/>
    </row>
    <row r="31" customFormat="false" ht="14.25" hidden="false" customHeight="false" outlineLevel="0" collapsed="false">
      <c r="A31" s="180" t="n">
        <v>16</v>
      </c>
      <c r="B31" s="181" t="s">
        <v>834</v>
      </c>
      <c r="C31" s="181" t="s">
        <v>835</v>
      </c>
      <c r="D31" s="181"/>
    </row>
    <row r="32" customFormat="false" ht="14.25" hidden="false" customHeight="false" outlineLevel="0" collapsed="false">
      <c r="A32" s="180"/>
      <c r="B32" s="181" t="s">
        <v>836</v>
      </c>
      <c r="C32" s="181" t="s">
        <v>785</v>
      </c>
      <c r="D32" s="181"/>
    </row>
    <row r="33" customFormat="false" ht="14.25" hidden="false" customHeight="false" outlineLevel="0" collapsed="false">
      <c r="A33" s="180" t="n">
        <v>17</v>
      </c>
      <c r="B33" s="181" t="s">
        <v>837</v>
      </c>
      <c r="C33" s="181" t="s">
        <v>838</v>
      </c>
      <c r="D33" s="182" t="s">
        <v>839</v>
      </c>
    </row>
    <row r="34" customFormat="false" ht="14.25" hidden="false" customHeight="false" outlineLevel="0" collapsed="false">
      <c r="A34" s="180"/>
      <c r="B34" s="181" t="s">
        <v>840</v>
      </c>
      <c r="C34" s="181" t="s">
        <v>785</v>
      </c>
      <c r="D34" s="181"/>
    </row>
    <row r="35" customFormat="false" ht="14.25" hidden="false" customHeight="false" outlineLevel="0" collapsed="false">
      <c r="A35" s="180" t="n">
        <v>18</v>
      </c>
      <c r="B35" s="181" t="s">
        <v>841</v>
      </c>
      <c r="C35" s="181" t="s">
        <v>842</v>
      </c>
      <c r="D35" s="182" t="s">
        <v>718</v>
      </c>
    </row>
    <row r="36" customFormat="false" ht="14.25" hidden="false" customHeight="false" outlineLevel="0" collapsed="false">
      <c r="A36" s="180"/>
      <c r="B36" s="181" t="s">
        <v>843</v>
      </c>
      <c r="C36" s="181" t="s">
        <v>781</v>
      </c>
      <c r="D36" s="181"/>
    </row>
    <row r="37" customFormat="false" ht="14.25" hidden="false" customHeight="false" outlineLevel="0" collapsed="false">
      <c r="A37" s="180" t="n">
        <v>19</v>
      </c>
      <c r="B37" s="181" t="s">
        <v>844</v>
      </c>
      <c r="C37" s="181" t="s">
        <v>845</v>
      </c>
      <c r="D37" s="182" t="s">
        <v>846</v>
      </c>
    </row>
    <row r="38" customFormat="false" ht="14.25" hidden="false" customHeight="false" outlineLevel="0" collapsed="false">
      <c r="A38" s="180"/>
      <c r="B38" s="181" t="s">
        <v>847</v>
      </c>
      <c r="C38" s="181" t="s">
        <v>781</v>
      </c>
      <c r="D38" s="181"/>
    </row>
    <row r="39" customFormat="false" ht="14.25" hidden="false" customHeight="false" outlineLevel="0" collapsed="false">
      <c r="A39" s="180" t="n">
        <v>20</v>
      </c>
      <c r="B39" s="181" t="s">
        <v>848</v>
      </c>
      <c r="C39" s="181" t="s">
        <v>849</v>
      </c>
      <c r="D39" s="182" t="s">
        <v>850</v>
      </c>
    </row>
    <row r="40" customFormat="false" ht="14.25" hidden="false" customHeight="false" outlineLevel="0" collapsed="false">
      <c r="A40" s="180"/>
      <c r="B40" s="181" t="s">
        <v>851</v>
      </c>
      <c r="C40" s="181" t="s">
        <v>785</v>
      </c>
      <c r="D40" s="181"/>
    </row>
    <row r="41" customFormat="false" ht="14.25" hidden="false" customHeight="false" outlineLevel="0" collapsed="false">
      <c r="A41" s="180" t="n">
        <v>21</v>
      </c>
      <c r="B41" s="181" t="s">
        <v>852</v>
      </c>
      <c r="C41" s="181" t="s">
        <v>853</v>
      </c>
      <c r="D41" s="182" t="s">
        <v>854</v>
      </c>
    </row>
    <row r="42" customFormat="false" ht="14.25" hidden="false" customHeight="false" outlineLevel="0" collapsed="false">
      <c r="A42" s="180"/>
      <c r="B42" s="181" t="s">
        <v>855</v>
      </c>
      <c r="C42" s="181" t="s">
        <v>781</v>
      </c>
      <c r="D42" s="181"/>
    </row>
    <row r="43" customFormat="false" ht="14.25" hidden="false" customHeight="false" outlineLevel="0" collapsed="false">
      <c r="A43" s="180" t="n">
        <v>22</v>
      </c>
      <c r="B43" s="181" t="s">
        <v>856</v>
      </c>
      <c r="C43" s="181" t="s">
        <v>857</v>
      </c>
      <c r="D43" s="181"/>
    </row>
    <row r="44" customFormat="false" ht="14.25" hidden="false" customHeight="false" outlineLevel="0" collapsed="false">
      <c r="A44" s="180"/>
      <c r="B44" s="181" t="s">
        <v>858</v>
      </c>
      <c r="C44" s="181" t="s">
        <v>785</v>
      </c>
      <c r="D44" s="181"/>
    </row>
    <row r="45" customFormat="false" ht="14.25" hidden="false" customHeight="false" outlineLevel="0" collapsed="false">
      <c r="A45" s="180" t="n">
        <v>23</v>
      </c>
      <c r="B45" s="181" t="s">
        <v>859</v>
      </c>
      <c r="C45" s="181" t="s">
        <v>860</v>
      </c>
      <c r="D45" s="182" t="s">
        <v>861</v>
      </c>
    </row>
    <row r="46" customFormat="false" ht="14.25" hidden="false" customHeight="false" outlineLevel="0" collapsed="false">
      <c r="A46" s="180"/>
      <c r="B46" s="181" t="s">
        <v>862</v>
      </c>
      <c r="C46" s="181" t="s">
        <v>785</v>
      </c>
      <c r="D46" s="181"/>
    </row>
    <row r="47" customFormat="false" ht="14.25" hidden="false" customHeight="false" outlineLevel="0" collapsed="false">
      <c r="A47" s="180" t="n">
        <v>24</v>
      </c>
      <c r="B47" s="181" t="s">
        <v>863</v>
      </c>
      <c r="C47" s="181" t="s">
        <v>864</v>
      </c>
      <c r="D47" s="182" t="s">
        <v>865</v>
      </c>
    </row>
    <row r="48" customFormat="false" ht="14.25" hidden="false" customHeight="false" outlineLevel="0" collapsed="false">
      <c r="A48" s="180"/>
      <c r="B48" s="181" t="s">
        <v>866</v>
      </c>
      <c r="C48" s="181" t="s">
        <v>867</v>
      </c>
      <c r="D48" s="181"/>
    </row>
    <row r="49" customFormat="false" ht="14.25" hidden="false" customHeight="false" outlineLevel="0" collapsed="false">
      <c r="A49" s="180" t="n">
        <v>25</v>
      </c>
      <c r="B49" s="181" t="s">
        <v>868</v>
      </c>
      <c r="C49" s="181" t="s">
        <v>869</v>
      </c>
      <c r="D49" s="182" t="s">
        <v>870</v>
      </c>
    </row>
    <row r="50" customFormat="false" ht="14.25" hidden="false" customHeight="false" outlineLevel="0" collapsed="false">
      <c r="A50" s="180"/>
      <c r="B50" s="181" t="s">
        <v>871</v>
      </c>
      <c r="C50" s="181" t="s">
        <v>785</v>
      </c>
      <c r="D50" s="181"/>
    </row>
    <row r="51" customFormat="false" ht="14.25" hidden="false" customHeight="false" outlineLevel="0" collapsed="false">
      <c r="A51" s="180" t="n">
        <v>26</v>
      </c>
      <c r="B51" s="181" t="s">
        <v>872</v>
      </c>
      <c r="C51" s="181" t="s">
        <v>873</v>
      </c>
      <c r="D51" s="181"/>
    </row>
    <row r="52" customFormat="false" ht="24.05" hidden="false" customHeight="false" outlineLevel="0" collapsed="false">
      <c r="A52" s="180"/>
      <c r="B52" s="181" t="s">
        <v>874</v>
      </c>
      <c r="C52" s="181" t="s">
        <v>785</v>
      </c>
      <c r="D52" s="181"/>
    </row>
    <row r="53" customFormat="false" ht="14.25" hidden="false" customHeight="false" outlineLevel="0" collapsed="false">
      <c r="A53" s="180" t="n">
        <v>27</v>
      </c>
      <c r="B53" s="181" t="s">
        <v>875</v>
      </c>
      <c r="C53" s="181" t="s">
        <v>876</v>
      </c>
      <c r="D53" s="182" t="s">
        <v>877</v>
      </c>
    </row>
    <row r="54" customFormat="false" ht="14.25" hidden="false" customHeight="false" outlineLevel="0" collapsed="false">
      <c r="A54" s="180"/>
      <c r="B54" s="181" t="s">
        <v>878</v>
      </c>
      <c r="C54" s="181" t="s">
        <v>785</v>
      </c>
      <c r="D54" s="181"/>
    </row>
    <row r="55" customFormat="false" ht="14.25" hidden="false" customHeight="false" outlineLevel="0" collapsed="false">
      <c r="A55" s="180" t="n">
        <v>28</v>
      </c>
      <c r="B55" s="181" t="s">
        <v>879</v>
      </c>
      <c r="C55" s="181" t="s">
        <v>880</v>
      </c>
      <c r="D55" s="181"/>
    </row>
    <row r="56" customFormat="false" ht="14.25" hidden="false" customHeight="false" outlineLevel="0" collapsed="false">
      <c r="A56" s="180"/>
      <c r="B56" s="181" t="s">
        <v>881</v>
      </c>
      <c r="C56" s="181" t="s">
        <v>882</v>
      </c>
      <c r="D56" s="181"/>
    </row>
    <row r="57" customFormat="false" ht="14.25" hidden="false" customHeight="false" outlineLevel="0" collapsed="false">
      <c r="A57" s="180" t="n">
        <v>29</v>
      </c>
      <c r="B57" s="181" t="s">
        <v>883</v>
      </c>
      <c r="C57" s="181" t="s">
        <v>884</v>
      </c>
      <c r="D57" s="181"/>
    </row>
    <row r="58" customFormat="false" ht="14.25" hidden="false" customHeight="false" outlineLevel="0" collapsed="false">
      <c r="A58" s="180"/>
      <c r="B58" s="181" t="s">
        <v>885</v>
      </c>
      <c r="C58" s="181" t="s">
        <v>882</v>
      </c>
      <c r="D58" s="181"/>
    </row>
    <row r="59" customFormat="false" ht="14.25" hidden="false" customHeight="false" outlineLevel="0" collapsed="false">
      <c r="A59" s="180" t="n">
        <v>30</v>
      </c>
      <c r="B59" s="181" t="s">
        <v>886</v>
      </c>
      <c r="C59" s="181" t="s">
        <v>887</v>
      </c>
      <c r="D59" s="181"/>
    </row>
    <row r="60" customFormat="false" ht="14.25" hidden="false" customHeight="false" outlineLevel="0" collapsed="false">
      <c r="A60" s="180"/>
      <c r="B60" s="181" t="s">
        <v>888</v>
      </c>
      <c r="C60" s="181" t="s">
        <v>785</v>
      </c>
      <c r="D60" s="181"/>
    </row>
    <row r="61" customFormat="false" ht="14.25" hidden="false" customHeight="false" outlineLevel="0" collapsed="false">
      <c r="A61" s="180" t="n">
        <v>31</v>
      </c>
      <c r="B61" s="181" t="s">
        <v>889</v>
      </c>
      <c r="C61" s="181" t="s">
        <v>890</v>
      </c>
      <c r="D61" s="182" t="s">
        <v>891</v>
      </c>
    </row>
    <row r="62" customFormat="false" ht="14.25" hidden="false" customHeight="false" outlineLevel="0" collapsed="false">
      <c r="A62" s="180"/>
      <c r="B62" s="181" t="s">
        <v>892</v>
      </c>
      <c r="C62" s="181" t="s">
        <v>785</v>
      </c>
      <c r="D62" s="181"/>
    </row>
    <row r="63" customFormat="false" ht="14.25" hidden="false" customHeight="false" outlineLevel="0" collapsed="false">
      <c r="A63" s="180" t="n">
        <v>32</v>
      </c>
      <c r="B63" s="181" t="s">
        <v>893</v>
      </c>
      <c r="C63" s="181" t="s">
        <v>894</v>
      </c>
      <c r="D63" s="182" t="s">
        <v>895</v>
      </c>
    </row>
    <row r="64" customFormat="false" ht="14.25" hidden="false" customHeight="false" outlineLevel="0" collapsed="false">
      <c r="A64" s="180"/>
      <c r="B64" s="181" t="s">
        <v>896</v>
      </c>
      <c r="C64" s="181" t="s">
        <v>897</v>
      </c>
      <c r="D64" s="181"/>
    </row>
    <row r="65" customFormat="false" ht="14.25" hidden="false" customHeight="false" outlineLevel="0" collapsed="false">
      <c r="A65" s="180" t="n">
        <v>33</v>
      </c>
      <c r="B65" s="181" t="s">
        <v>898</v>
      </c>
      <c r="C65" s="181" t="s">
        <v>899</v>
      </c>
      <c r="D65" s="181"/>
    </row>
    <row r="66" customFormat="false" ht="14.25" hidden="false" customHeight="false" outlineLevel="0" collapsed="false">
      <c r="A66" s="180"/>
      <c r="B66" s="181" t="s">
        <v>900</v>
      </c>
      <c r="C66" s="181" t="s">
        <v>785</v>
      </c>
      <c r="D66" s="181"/>
    </row>
    <row r="67" customFormat="false" ht="14.25" hidden="false" customHeight="false" outlineLevel="0" collapsed="false">
      <c r="A67" s="180" t="n">
        <v>34</v>
      </c>
      <c r="B67" s="181" t="s">
        <v>901</v>
      </c>
      <c r="C67" s="181" t="s">
        <v>902</v>
      </c>
      <c r="D67" s="182" t="s">
        <v>903</v>
      </c>
    </row>
    <row r="68" customFormat="false" ht="14.25" hidden="false" customHeight="false" outlineLevel="0" collapsed="false">
      <c r="A68" s="180"/>
      <c r="B68" s="181" t="s">
        <v>904</v>
      </c>
      <c r="C68" s="181" t="s">
        <v>785</v>
      </c>
      <c r="D68" s="181"/>
    </row>
    <row r="69" customFormat="false" ht="14.25" hidden="false" customHeight="false" outlineLevel="0" collapsed="false">
      <c r="A69" s="180" t="n">
        <v>35</v>
      </c>
      <c r="B69" s="181" t="s">
        <v>905</v>
      </c>
      <c r="C69" s="181" t="s">
        <v>906</v>
      </c>
      <c r="D69" s="181"/>
    </row>
    <row r="70" customFormat="false" ht="14.25" hidden="false" customHeight="false" outlineLevel="0" collapsed="false">
      <c r="A70" s="180"/>
      <c r="B70" s="181" t="s">
        <v>907</v>
      </c>
      <c r="C70" s="181" t="s">
        <v>785</v>
      </c>
      <c r="D70" s="181"/>
    </row>
    <row r="71" customFormat="false" ht="14.25" hidden="false" customHeight="false" outlineLevel="0" collapsed="false">
      <c r="A71" s="180" t="n">
        <v>36</v>
      </c>
      <c r="B71" s="181" t="s">
        <v>908</v>
      </c>
      <c r="C71" s="181" t="s">
        <v>909</v>
      </c>
      <c r="D71" s="182" t="s">
        <v>910</v>
      </c>
    </row>
    <row r="72" customFormat="false" ht="14.25" hidden="false" customHeight="false" outlineLevel="0" collapsed="false">
      <c r="A72" s="180"/>
      <c r="B72" s="181" t="s">
        <v>911</v>
      </c>
      <c r="C72" s="181" t="s">
        <v>781</v>
      </c>
      <c r="D72" s="181"/>
    </row>
    <row r="73" customFormat="false" ht="14.25" hidden="false" customHeight="false" outlineLevel="0" collapsed="false">
      <c r="A73" s="180" t="n">
        <v>37</v>
      </c>
      <c r="B73" s="181" t="s">
        <v>912</v>
      </c>
      <c r="C73" s="181" t="s">
        <v>913</v>
      </c>
      <c r="D73" s="181"/>
    </row>
    <row r="74" customFormat="false" ht="14.25" hidden="false" customHeight="false" outlineLevel="0" collapsed="false">
      <c r="A74" s="180"/>
      <c r="B74" s="181" t="s">
        <v>914</v>
      </c>
      <c r="C74" s="181" t="s">
        <v>785</v>
      </c>
      <c r="D74" s="181"/>
    </row>
    <row r="75" customFormat="false" ht="14.25" hidden="false" customHeight="false" outlineLevel="0" collapsed="false">
      <c r="A75" s="180" t="n">
        <v>38</v>
      </c>
      <c r="B75" s="181" t="s">
        <v>915</v>
      </c>
      <c r="C75" s="181" t="s">
        <v>916</v>
      </c>
      <c r="D75" s="181"/>
    </row>
    <row r="76" customFormat="false" ht="14.25" hidden="false" customHeight="false" outlineLevel="0" collapsed="false">
      <c r="A76" s="180"/>
      <c r="B76" s="181" t="s">
        <v>917</v>
      </c>
      <c r="C76" s="181" t="s">
        <v>785</v>
      </c>
      <c r="D76" s="181"/>
    </row>
    <row r="77" customFormat="false" ht="14.25" hidden="false" customHeight="false" outlineLevel="0" collapsed="false">
      <c r="A77" s="180" t="n">
        <v>39</v>
      </c>
      <c r="B77" s="181" t="s">
        <v>918</v>
      </c>
      <c r="C77" s="181" t="s">
        <v>919</v>
      </c>
      <c r="D77" s="182" t="s">
        <v>920</v>
      </c>
    </row>
    <row r="78" customFormat="false" ht="14.25" hidden="false" customHeight="false" outlineLevel="0" collapsed="false">
      <c r="A78" s="180"/>
      <c r="B78" s="181" t="s">
        <v>921</v>
      </c>
      <c r="C78" s="181" t="s">
        <v>882</v>
      </c>
      <c r="D78" s="181"/>
    </row>
    <row r="79" customFormat="false" ht="14.25" hidden="false" customHeight="false" outlineLevel="0" collapsed="false">
      <c r="A79" s="180" t="n">
        <v>40</v>
      </c>
      <c r="B79" s="181" t="s">
        <v>922</v>
      </c>
      <c r="C79" s="181" t="s">
        <v>923</v>
      </c>
      <c r="D79" s="182" t="s">
        <v>924</v>
      </c>
    </row>
    <row r="80" customFormat="false" ht="14.25" hidden="false" customHeight="false" outlineLevel="0" collapsed="false">
      <c r="A80" s="180"/>
      <c r="B80" s="181" t="s">
        <v>925</v>
      </c>
      <c r="C80" s="181" t="s">
        <v>785</v>
      </c>
      <c r="D80" s="181"/>
    </row>
    <row r="81" customFormat="false" ht="14.25" hidden="false" customHeight="false" outlineLevel="0" collapsed="false">
      <c r="A81" s="180" t="n">
        <v>41</v>
      </c>
      <c r="B81" s="181" t="s">
        <v>926</v>
      </c>
      <c r="C81" s="181" t="s">
        <v>927</v>
      </c>
      <c r="D81" s="182" t="s">
        <v>707</v>
      </c>
    </row>
    <row r="82" customFormat="false" ht="14.25" hidden="false" customHeight="false" outlineLevel="0" collapsed="false">
      <c r="A82" s="180"/>
      <c r="B82" s="181" t="s">
        <v>928</v>
      </c>
      <c r="C82" s="181" t="s">
        <v>781</v>
      </c>
      <c r="D82" s="181"/>
    </row>
    <row r="83" customFormat="false" ht="14.25" hidden="false" customHeight="false" outlineLevel="0" collapsed="false">
      <c r="A83" s="180" t="n">
        <v>42</v>
      </c>
      <c r="B83" s="181" t="s">
        <v>929</v>
      </c>
      <c r="C83" s="181" t="s">
        <v>930</v>
      </c>
      <c r="D83" s="178" t="s">
        <v>931</v>
      </c>
    </row>
    <row r="84" customFormat="false" ht="14.25" hidden="false" customHeight="false" outlineLevel="0" collapsed="false">
      <c r="A84" s="180"/>
      <c r="B84" s="181" t="s">
        <v>932</v>
      </c>
      <c r="C84" s="181" t="s">
        <v>785</v>
      </c>
      <c r="D84" s="181"/>
    </row>
    <row r="85" customFormat="false" ht="14.25" hidden="false" customHeight="false" outlineLevel="0" collapsed="false">
      <c r="A85" s="180" t="n">
        <v>43</v>
      </c>
      <c r="B85" s="181" t="s">
        <v>933</v>
      </c>
      <c r="C85" s="181" t="s">
        <v>934</v>
      </c>
      <c r="D85" s="181"/>
    </row>
    <row r="86" customFormat="false" ht="14.25" hidden="false" customHeight="false" outlineLevel="0" collapsed="false">
      <c r="A86" s="180"/>
      <c r="B86" s="181" t="s">
        <v>935</v>
      </c>
      <c r="C86" s="181" t="s">
        <v>867</v>
      </c>
      <c r="D86" s="181"/>
    </row>
    <row r="87" customFormat="false" ht="14.25" hidden="false" customHeight="false" outlineLevel="0" collapsed="false">
      <c r="A87" s="180" t="n">
        <v>44</v>
      </c>
      <c r="B87" s="181" t="s">
        <v>936</v>
      </c>
      <c r="C87" s="181" t="s">
        <v>937</v>
      </c>
      <c r="D87" s="182" t="s">
        <v>938</v>
      </c>
    </row>
    <row r="88" customFormat="false" ht="14.25" hidden="false" customHeight="false" outlineLevel="0" collapsed="false">
      <c r="A88" s="180"/>
      <c r="B88" s="181" t="s">
        <v>939</v>
      </c>
      <c r="C88" s="181" t="s">
        <v>940</v>
      </c>
      <c r="D88" s="181"/>
    </row>
    <row r="89" customFormat="false" ht="14.25" hidden="false" customHeight="false" outlineLevel="0" collapsed="false">
      <c r="A89" s="180" t="n">
        <v>45</v>
      </c>
      <c r="B89" s="181" t="s">
        <v>941</v>
      </c>
      <c r="C89" s="181" t="s">
        <v>942</v>
      </c>
      <c r="D89" s="181"/>
    </row>
    <row r="90" customFormat="false" ht="14.25" hidden="false" customHeight="false" outlineLevel="0" collapsed="false">
      <c r="A90" s="180"/>
      <c r="B90" s="181" t="s">
        <v>943</v>
      </c>
      <c r="C90" s="181" t="s">
        <v>785</v>
      </c>
      <c r="D90" s="181"/>
    </row>
    <row r="91" customFormat="false" ht="14.25" hidden="false" customHeight="false" outlineLevel="0" collapsed="false">
      <c r="A91" s="180" t="n">
        <v>46</v>
      </c>
      <c r="B91" s="181" t="s">
        <v>944</v>
      </c>
      <c r="C91" s="181" t="s">
        <v>945</v>
      </c>
      <c r="D91" s="182" t="s">
        <v>946</v>
      </c>
    </row>
    <row r="92" customFormat="false" ht="14.25" hidden="false" customHeight="false" outlineLevel="0" collapsed="false">
      <c r="A92" s="180"/>
      <c r="B92" s="181" t="s">
        <v>947</v>
      </c>
      <c r="C92" s="181" t="s">
        <v>785</v>
      </c>
      <c r="D92" s="181"/>
    </row>
    <row r="93" customFormat="false" ht="14.25" hidden="false" customHeight="false" outlineLevel="0" collapsed="false">
      <c r="A93" s="180" t="n">
        <v>47</v>
      </c>
      <c r="B93" s="181" t="s">
        <v>948</v>
      </c>
      <c r="C93" s="181" t="s">
        <v>949</v>
      </c>
      <c r="D93" s="181"/>
    </row>
    <row r="94" customFormat="false" ht="14.25" hidden="false" customHeight="false" outlineLevel="0" collapsed="false">
      <c r="A94" s="180"/>
      <c r="B94" s="181" t="s">
        <v>950</v>
      </c>
      <c r="C94" s="181" t="s">
        <v>785</v>
      </c>
      <c r="D94" s="181"/>
    </row>
    <row r="95" customFormat="false" ht="14.25" hidden="false" customHeight="false" outlineLevel="0" collapsed="false">
      <c r="A95" s="180" t="n">
        <v>48</v>
      </c>
      <c r="B95" s="181" t="s">
        <v>951</v>
      </c>
      <c r="C95" s="181" t="s">
        <v>952</v>
      </c>
      <c r="D95" s="181"/>
    </row>
    <row r="96" customFormat="false" ht="14.25" hidden="false" customHeight="false" outlineLevel="0" collapsed="false">
      <c r="A96" s="180"/>
      <c r="B96" s="181" t="s">
        <v>953</v>
      </c>
      <c r="C96" s="181" t="s">
        <v>785</v>
      </c>
      <c r="D96" s="181"/>
    </row>
    <row r="97" customFormat="false" ht="14.25" hidden="false" customHeight="false" outlineLevel="0" collapsed="false">
      <c r="A97" s="180" t="n">
        <v>49</v>
      </c>
      <c r="B97" s="181" t="s">
        <v>954</v>
      </c>
      <c r="C97" s="181" t="s">
        <v>955</v>
      </c>
      <c r="D97" s="181"/>
    </row>
    <row r="98" customFormat="false" ht="14.25" hidden="false" customHeight="false" outlineLevel="0" collapsed="false">
      <c r="A98" s="180"/>
      <c r="B98" s="181" t="s">
        <v>956</v>
      </c>
      <c r="C98" s="181" t="s">
        <v>785</v>
      </c>
      <c r="D98" s="181"/>
    </row>
    <row r="99" customFormat="false" ht="14.25" hidden="false" customHeight="false" outlineLevel="0" collapsed="false">
      <c r="A99" s="180" t="n">
        <v>50</v>
      </c>
      <c r="B99" s="181" t="s">
        <v>957</v>
      </c>
      <c r="C99" s="181" t="s">
        <v>958</v>
      </c>
      <c r="D99" s="181"/>
    </row>
    <row r="100" customFormat="false" ht="14.25" hidden="false" customHeight="false" outlineLevel="0" collapsed="false">
      <c r="A100" s="180"/>
      <c r="B100" s="181" t="s">
        <v>959</v>
      </c>
      <c r="C100" s="181" t="s">
        <v>785</v>
      </c>
      <c r="D100" s="181"/>
    </row>
    <row r="101" customFormat="false" ht="14.25" hidden="false" customHeight="false" outlineLevel="0" collapsed="false">
      <c r="A101" s="180" t="n">
        <v>51</v>
      </c>
      <c r="B101" s="181" t="s">
        <v>960</v>
      </c>
      <c r="C101" s="181" t="s">
        <v>961</v>
      </c>
      <c r="D101" s="182" t="s">
        <v>962</v>
      </c>
    </row>
    <row r="102" customFormat="false" ht="14.25" hidden="false" customHeight="false" outlineLevel="0" collapsed="false">
      <c r="A102" s="180"/>
      <c r="B102" s="181" t="s">
        <v>963</v>
      </c>
      <c r="C102" s="181" t="s">
        <v>882</v>
      </c>
      <c r="D102" s="181"/>
    </row>
    <row r="103" customFormat="false" ht="14.25" hidden="false" customHeight="false" outlineLevel="0" collapsed="false">
      <c r="A103" s="180" t="n">
        <v>52</v>
      </c>
      <c r="B103" s="181" t="s">
        <v>964</v>
      </c>
      <c r="C103" s="181" t="s">
        <v>965</v>
      </c>
      <c r="D103" s="182" t="s">
        <v>966</v>
      </c>
    </row>
    <row r="104" customFormat="false" ht="14.25" hidden="false" customHeight="false" outlineLevel="0" collapsed="false">
      <c r="A104" s="180"/>
      <c r="B104" s="181" t="s">
        <v>967</v>
      </c>
      <c r="C104" s="181" t="s">
        <v>781</v>
      </c>
      <c r="D104" s="181"/>
    </row>
    <row r="105" customFormat="false" ht="14.25" hidden="false" customHeight="false" outlineLevel="0" collapsed="false">
      <c r="A105" s="180" t="n">
        <v>53</v>
      </c>
      <c r="B105" s="181" t="s">
        <v>968</v>
      </c>
      <c r="C105" s="181" t="s">
        <v>969</v>
      </c>
      <c r="D105" s="181"/>
    </row>
    <row r="106" customFormat="false" ht="14.25" hidden="false" customHeight="false" outlineLevel="0" collapsed="false">
      <c r="A106" s="180"/>
      <c r="B106" s="181" t="s">
        <v>970</v>
      </c>
      <c r="C106" s="181" t="s">
        <v>785</v>
      </c>
      <c r="D106" s="181"/>
    </row>
    <row r="107" customFormat="false" ht="14.25" hidden="false" customHeight="false" outlineLevel="0" collapsed="false">
      <c r="A107" s="180" t="n">
        <v>54</v>
      </c>
      <c r="B107" s="181" t="s">
        <v>971</v>
      </c>
      <c r="C107" s="181" t="s">
        <v>972</v>
      </c>
      <c r="D107" s="182" t="s">
        <v>973</v>
      </c>
    </row>
    <row r="108" customFormat="false" ht="14.25" hidden="false" customHeight="false" outlineLevel="0" collapsed="false">
      <c r="A108" s="180"/>
      <c r="B108" s="181" t="s">
        <v>974</v>
      </c>
      <c r="C108" s="181" t="s">
        <v>785</v>
      </c>
      <c r="D108" s="181"/>
    </row>
    <row r="109" customFormat="false" ht="14.25" hidden="false" customHeight="false" outlineLevel="0" collapsed="false">
      <c r="A109" s="180" t="n">
        <v>55</v>
      </c>
      <c r="B109" s="181" t="s">
        <v>975</v>
      </c>
      <c r="C109" s="181" t="s">
        <v>976</v>
      </c>
      <c r="D109" s="181"/>
    </row>
    <row r="110" customFormat="false" ht="14.25" hidden="false" customHeight="false" outlineLevel="0" collapsed="false">
      <c r="A110" s="180"/>
      <c r="B110" s="181" t="s">
        <v>977</v>
      </c>
      <c r="C110" s="181" t="s">
        <v>785</v>
      </c>
      <c r="D110" s="181"/>
    </row>
    <row r="111" customFormat="false" ht="14.25" hidden="false" customHeight="false" outlineLevel="0" collapsed="false">
      <c r="A111" s="180" t="n">
        <v>56</v>
      </c>
      <c r="B111" s="181" t="s">
        <v>978</v>
      </c>
      <c r="C111" s="181" t="s">
        <v>979</v>
      </c>
      <c r="D111" s="181"/>
    </row>
    <row r="112" customFormat="false" ht="14.25" hidden="false" customHeight="false" outlineLevel="0" collapsed="false">
      <c r="A112" s="180"/>
      <c r="B112" s="181" t="s">
        <v>980</v>
      </c>
      <c r="C112" s="181" t="s">
        <v>785</v>
      </c>
      <c r="D112" s="181"/>
    </row>
    <row r="113" customFormat="false" ht="14.25" hidden="false" customHeight="false" outlineLevel="0" collapsed="false">
      <c r="A113" s="180" t="n">
        <v>57</v>
      </c>
      <c r="B113" s="181" t="s">
        <v>981</v>
      </c>
      <c r="C113" s="181" t="s">
        <v>982</v>
      </c>
      <c r="D113" s="181"/>
    </row>
    <row r="114" customFormat="false" ht="14.25" hidden="false" customHeight="false" outlineLevel="0" collapsed="false">
      <c r="A114" s="180"/>
      <c r="B114" s="181" t="s">
        <v>983</v>
      </c>
      <c r="C114" s="181" t="s">
        <v>785</v>
      </c>
      <c r="D114" s="181"/>
    </row>
    <row r="115" customFormat="false" ht="14.25" hidden="false" customHeight="false" outlineLevel="0" collapsed="false">
      <c r="A115" s="180" t="n">
        <v>58</v>
      </c>
      <c r="B115" s="181" t="s">
        <v>984</v>
      </c>
      <c r="C115" s="181" t="s">
        <v>985</v>
      </c>
      <c r="D115" s="182" t="s">
        <v>986</v>
      </c>
    </row>
    <row r="116" customFormat="false" ht="14.25" hidden="false" customHeight="false" outlineLevel="0" collapsed="false">
      <c r="A116" s="180"/>
      <c r="B116" s="181" t="s">
        <v>987</v>
      </c>
      <c r="C116" s="181" t="s">
        <v>785</v>
      </c>
      <c r="D116" s="181"/>
    </row>
    <row r="117" customFormat="false" ht="14.25" hidden="false" customHeight="false" outlineLevel="0" collapsed="false">
      <c r="A117" s="180" t="n">
        <v>59</v>
      </c>
      <c r="B117" s="181" t="s">
        <v>988</v>
      </c>
      <c r="C117" s="181" t="s">
        <v>989</v>
      </c>
      <c r="D117" s="182" t="s">
        <v>990</v>
      </c>
    </row>
    <row r="118" customFormat="false" ht="14.25" hidden="false" customHeight="false" outlineLevel="0" collapsed="false">
      <c r="A118" s="180"/>
      <c r="B118" s="181" t="s">
        <v>991</v>
      </c>
      <c r="C118" s="181" t="s">
        <v>785</v>
      </c>
      <c r="D118" s="181"/>
    </row>
    <row r="119" customFormat="false" ht="14.25" hidden="false" customHeight="false" outlineLevel="0" collapsed="false">
      <c r="A119" s="180" t="n">
        <v>60</v>
      </c>
      <c r="B119" s="181" t="s">
        <v>992</v>
      </c>
      <c r="C119" s="181" t="s">
        <v>993</v>
      </c>
      <c r="D119" s="182" t="s">
        <v>994</v>
      </c>
    </row>
    <row r="120" customFormat="false" ht="14.25" hidden="false" customHeight="false" outlineLevel="0" collapsed="false">
      <c r="A120" s="180"/>
      <c r="B120" s="181" t="s">
        <v>995</v>
      </c>
      <c r="C120" s="181" t="s">
        <v>785</v>
      </c>
      <c r="D120" s="181"/>
    </row>
    <row r="121" customFormat="false" ht="14.25" hidden="false" customHeight="false" outlineLevel="0" collapsed="false">
      <c r="A121" s="180" t="n">
        <v>61</v>
      </c>
      <c r="B121" s="181" t="s">
        <v>996</v>
      </c>
      <c r="C121" s="181" t="s">
        <v>997</v>
      </c>
      <c r="D121" s="182" t="s">
        <v>998</v>
      </c>
    </row>
    <row r="122" customFormat="false" ht="14.25" hidden="false" customHeight="false" outlineLevel="0" collapsed="false">
      <c r="A122" s="180"/>
      <c r="B122" s="181" t="s">
        <v>999</v>
      </c>
      <c r="C122" s="181" t="s">
        <v>785</v>
      </c>
      <c r="D122" s="181"/>
    </row>
    <row r="123" customFormat="false" ht="14.25" hidden="false" customHeight="false" outlineLevel="0" collapsed="false">
      <c r="A123" s="180" t="n">
        <v>62</v>
      </c>
      <c r="B123" s="181" t="s">
        <v>1000</v>
      </c>
      <c r="C123" s="181" t="s">
        <v>1001</v>
      </c>
      <c r="D123" s="181"/>
    </row>
    <row r="124" customFormat="false" ht="14.25" hidden="false" customHeight="false" outlineLevel="0" collapsed="false">
      <c r="A124" s="180"/>
      <c r="B124" s="181" t="s">
        <v>1002</v>
      </c>
      <c r="C124" s="181" t="s">
        <v>785</v>
      </c>
      <c r="D124" s="181"/>
    </row>
    <row r="125" customFormat="false" ht="14.25" hidden="false" customHeight="false" outlineLevel="0" collapsed="false">
      <c r="A125" s="180" t="n">
        <v>63</v>
      </c>
      <c r="B125" s="181" t="s">
        <v>1003</v>
      </c>
      <c r="C125" s="181" t="s">
        <v>1004</v>
      </c>
      <c r="D125" s="181"/>
    </row>
    <row r="126" customFormat="false" ht="14.25" hidden="false" customHeight="false" outlineLevel="0" collapsed="false">
      <c r="A126" s="180"/>
      <c r="B126" s="181" t="s">
        <v>1005</v>
      </c>
      <c r="C126" s="181" t="s">
        <v>867</v>
      </c>
      <c r="D126" s="181"/>
    </row>
    <row r="127" customFormat="false" ht="14.25" hidden="false" customHeight="false" outlineLevel="0" collapsed="false">
      <c r="A127" s="180" t="n">
        <v>64</v>
      </c>
      <c r="B127" s="181" t="s">
        <v>1006</v>
      </c>
      <c r="C127" s="181" t="s">
        <v>1007</v>
      </c>
      <c r="D127" s="181"/>
    </row>
    <row r="128" customFormat="false" ht="14.25" hidden="false" customHeight="false" outlineLevel="0" collapsed="false">
      <c r="A128" s="180"/>
      <c r="B128" s="181" t="s">
        <v>1008</v>
      </c>
      <c r="C128" s="181" t="s">
        <v>785</v>
      </c>
      <c r="D128" s="181"/>
    </row>
    <row r="129" customFormat="false" ht="14.25" hidden="false" customHeight="false" outlineLevel="0" collapsed="false">
      <c r="A129" s="180" t="n">
        <v>65</v>
      </c>
      <c r="B129" s="181" t="s">
        <v>1009</v>
      </c>
      <c r="C129" s="181" t="s">
        <v>1010</v>
      </c>
      <c r="D129" s="181"/>
    </row>
    <row r="130" customFormat="false" ht="14.25" hidden="false" customHeight="false" outlineLevel="0" collapsed="false">
      <c r="A130" s="180"/>
      <c r="B130" s="181" t="s">
        <v>1011</v>
      </c>
      <c r="C130" s="181" t="s">
        <v>785</v>
      </c>
      <c r="D130" s="181"/>
    </row>
    <row r="131" customFormat="false" ht="24.05" hidden="false" customHeight="false" outlineLevel="0" collapsed="false">
      <c r="A131" s="180" t="n">
        <v>66</v>
      </c>
      <c r="B131" s="181" t="s">
        <v>1012</v>
      </c>
      <c r="C131" s="181" t="s">
        <v>1013</v>
      </c>
      <c r="D131" s="182" t="s">
        <v>1014</v>
      </c>
    </row>
    <row r="132" customFormat="false" ht="14.25" hidden="false" customHeight="false" outlineLevel="0" collapsed="false">
      <c r="A132" s="180"/>
      <c r="B132" s="181" t="s">
        <v>1015</v>
      </c>
      <c r="C132" s="181" t="s">
        <v>785</v>
      </c>
      <c r="D132" s="181"/>
    </row>
    <row r="133" customFormat="false" ht="14.25" hidden="false" customHeight="false" outlineLevel="0" collapsed="false">
      <c r="A133" s="180" t="n">
        <v>67</v>
      </c>
      <c r="B133" s="181" t="s">
        <v>1016</v>
      </c>
      <c r="C133" s="181" t="s">
        <v>1017</v>
      </c>
      <c r="D133" s="182" t="s">
        <v>1018</v>
      </c>
    </row>
    <row r="134" customFormat="false" ht="14.25" hidden="false" customHeight="false" outlineLevel="0" collapsed="false">
      <c r="A134" s="180"/>
      <c r="B134" s="181" t="s">
        <v>1019</v>
      </c>
      <c r="C134" s="181" t="s">
        <v>785</v>
      </c>
      <c r="D134" s="181"/>
    </row>
    <row r="135" customFormat="false" ht="14.25" hidden="false" customHeight="false" outlineLevel="0" collapsed="false">
      <c r="A135" s="180" t="n">
        <v>68</v>
      </c>
      <c r="B135" s="181" t="s">
        <v>1020</v>
      </c>
      <c r="C135" s="181" t="s">
        <v>1021</v>
      </c>
      <c r="D135" s="182" t="s">
        <v>1022</v>
      </c>
    </row>
    <row r="136" customFormat="false" ht="14.25" hidden="false" customHeight="false" outlineLevel="0" collapsed="false">
      <c r="A136" s="180"/>
      <c r="B136" s="181" t="s">
        <v>1023</v>
      </c>
      <c r="C136" s="181" t="s">
        <v>785</v>
      </c>
      <c r="D136" s="181"/>
    </row>
    <row r="137" customFormat="false" ht="14.25" hidden="false" customHeight="false" outlineLevel="0" collapsed="false">
      <c r="A137" s="180" t="n">
        <v>69</v>
      </c>
      <c r="B137" s="181" t="s">
        <v>1024</v>
      </c>
      <c r="C137" s="181" t="s">
        <v>1025</v>
      </c>
      <c r="D137" s="182" t="s">
        <v>1026</v>
      </c>
    </row>
    <row r="138" customFormat="false" ht="14.25" hidden="false" customHeight="false" outlineLevel="0" collapsed="false">
      <c r="A138" s="180"/>
      <c r="B138" s="181" t="s">
        <v>1027</v>
      </c>
      <c r="C138" s="181" t="s">
        <v>785</v>
      </c>
      <c r="D138" s="181"/>
    </row>
    <row r="139" customFormat="false" ht="14.25" hidden="false" customHeight="false" outlineLevel="0" collapsed="false">
      <c r="A139" s="180" t="n">
        <v>70</v>
      </c>
      <c r="B139" s="181" t="s">
        <v>1028</v>
      </c>
      <c r="C139" s="181" t="s">
        <v>1029</v>
      </c>
      <c r="D139" s="182" t="s">
        <v>1030</v>
      </c>
    </row>
    <row r="140" customFormat="false" ht="14.25" hidden="false" customHeight="false" outlineLevel="0" collapsed="false">
      <c r="A140" s="180"/>
      <c r="B140" s="181" t="s">
        <v>1031</v>
      </c>
      <c r="C140" s="181" t="s">
        <v>785</v>
      </c>
      <c r="D140" s="181"/>
    </row>
    <row r="141" customFormat="false" ht="14.25" hidden="false" customHeight="false" outlineLevel="0" collapsed="false">
      <c r="A141" s="180" t="n">
        <v>71</v>
      </c>
      <c r="B141" s="181" t="s">
        <v>1032</v>
      </c>
      <c r="C141" s="181" t="s">
        <v>1033</v>
      </c>
      <c r="D141" s="182" t="s">
        <v>1034</v>
      </c>
    </row>
    <row r="142" customFormat="false" ht="14.25" hidden="false" customHeight="false" outlineLevel="0" collapsed="false">
      <c r="A142" s="180"/>
      <c r="B142" s="181" t="s">
        <v>1035</v>
      </c>
      <c r="C142" s="181" t="s">
        <v>785</v>
      </c>
      <c r="D142" s="181"/>
    </row>
    <row r="143" customFormat="false" ht="14.25" hidden="false" customHeight="false" outlineLevel="0" collapsed="false">
      <c r="A143" s="180" t="n">
        <v>72</v>
      </c>
      <c r="B143" s="181" t="s">
        <v>1036</v>
      </c>
      <c r="C143" s="181" t="s">
        <v>1037</v>
      </c>
      <c r="D143" s="181"/>
    </row>
    <row r="144" customFormat="false" ht="14.25" hidden="false" customHeight="false" outlineLevel="0" collapsed="false">
      <c r="A144" s="180"/>
      <c r="B144" s="181" t="s">
        <v>1038</v>
      </c>
      <c r="C144" s="181" t="s">
        <v>785</v>
      </c>
      <c r="D144" s="181"/>
    </row>
    <row r="145" customFormat="false" ht="14.25" hidden="false" customHeight="false" outlineLevel="0" collapsed="false">
      <c r="A145" s="180" t="n">
        <v>73</v>
      </c>
      <c r="B145" s="181" t="s">
        <v>1039</v>
      </c>
      <c r="C145" s="181" t="s">
        <v>1040</v>
      </c>
      <c r="D145" s="181"/>
    </row>
    <row r="146" customFormat="false" ht="14.25" hidden="false" customHeight="false" outlineLevel="0" collapsed="false">
      <c r="A146" s="180"/>
      <c r="B146" s="181" t="s">
        <v>1041</v>
      </c>
      <c r="C146" s="181" t="s">
        <v>785</v>
      </c>
      <c r="D146" s="181"/>
    </row>
    <row r="147" customFormat="false" ht="14.25" hidden="false" customHeight="false" outlineLevel="0" collapsed="false">
      <c r="A147" s="180" t="n">
        <v>74</v>
      </c>
      <c r="B147" s="181" t="s">
        <v>1042</v>
      </c>
      <c r="C147" s="181" t="s">
        <v>1043</v>
      </c>
      <c r="D147" s="182" t="s">
        <v>1044</v>
      </c>
    </row>
    <row r="148" customFormat="false" ht="14.25" hidden="false" customHeight="false" outlineLevel="0" collapsed="false">
      <c r="A148" s="180"/>
      <c r="B148" s="181" t="s">
        <v>1045</v>
      </c>
      <c r="C148" s="181" t="s">
        <v>781</v>
      </c>
      <c r="D148" s="181"/>
    </row>
    <row r="149" customFormat="false" ht="14.25" hidden="false" customHeight="false" outlineLevel="0" collapsed="false">
      <c r="A149" s="180" t="n">
        <v>75</v>
      </c>
      <c r="B149" s="181" t="s">
        <v>1046</v>
      </c>
      <c r="C149" s="181" t="s">
        <v>1047</v>
      </c>
      <c r="D149" s="182" t="s">
        <v>753</v>
      </c>
    </row>
    <row r="150" customFormat="false" ht="14.25" hidden="false" customHeight="false" outlineLevel="0" collapsed="false">
      <c r="A150" s="180"/>
      <c r="B150" s="181" t="s">
        <v>1048</v>
      </c>
      <c r="C150" s="181" t="s">
        <v>785</v>
      </c>
      <c r="D150" s="181"/>
    </row>
    <row r="151" customFormat="false" ht="14.25" hidden="false" customHeight="false" outlineLevel="0" collapsed="false">
      <c r="A151" s="180" t="n">
        <v>76</v>
      </c>
      <c r="B151" s="181" t="s">
        <v>1049</v>
      </c>
      <c r="C151" s="181" t="s">
        <v>1050</v>
      </c>
      <c r="D151" s="181"/>
    </row>
    <row r="152" customFormat="false" ht="14.25" hidden="false" customHeight="false" outlineLevel="0" collapsed="false">
      <c r="A152" s="180"/>
      <c r="B152" s="181" t="s">
        <v>1051</v>
      </c>
      <c r="C152" s="181" t="s">
        <v>785</v>
      </c>
      <c r="D152" s="181"/>
    </row>
    <row r="153" customFormat="false" ht="14.25" hidden="false" customHeight="false" outlineLevel="0" collapsed="false">
      <c r="A153" s="180" t="n">
        <v>77</v>
      </c>
      <c r="B153" s="181" t="s">
        <v>1052</v>
      </c>
      <c r="C153" s="181" t="s">
        <v>1053</v>
      </c>
      <c r="D153" s="181"/>
    </row>
    <row r="154" customFormat="false" ht="14.25" hidden="false" customHeight="false" outlineLevel="0" collapsed="false">
      <c r="A154" s="180"/>
      <c r="B154" s="181" t="s">
        <v>1054</v>
      </c>
      <c r="C154" s="181" t="s">
        <v>785</v>
      </c>
      <c r="D154" s="181"/>
    </row>
    <row r="155" customFormat="false" ht="14.25" hidden="false" customHeight="false" outlineLevel="0" collapsed="false">
      <c r="A155" s="180" t="n">
        <v>78</v>
      </c>
      <c r="B155" s="181" t="s">
        <v>1055</v>
      </c>
      <c r="C155" s="181" t="s">
        <v>1056</v>
      </c>
      <c r="D155" s="182" t="s">
        <v>1057</v>
      </c>
    </row>
    <row r="156" customFormat="false" ht="14.25" hidden="false" customHeight="false" outlineLevel="0" collapsed="false">
      <c r="A156" s="180"/>
      <c r="B156" s="181" t="s">
        <v>1058</v>
      </c>
      <c r="C156" s="181" t="s">
        <v>897</v>
      </c>
      <c r="D156" s="181"/>
    </row>
    <row r="157" customFormat="false" ht="14.25" hidden="false" customHeight="false" outlineLevel="0" collapsed="false">
      <c r="A157" s="180" t="n">
        <v>79</v>
      </c>
      <c r="B157" s="181" t="s">
        <v>1059</v>
      </c>
      <c r="C157" s="181" t="s">
        <v>1060</v>
      </c>
      <c r="D157" s="181"/>
    </row>
    <row r="158" customFormat="false" ht="14.25" hidden="false" customHeight="false" outlineLevel="0" collapsed="false">
      <c r="A158" s="180"/>
      <c r="B158" s="181" t="s">
        <v>1061</v>
      </c>
      <c r="C158" s="181" t="s">
        <v>785</v>
      </c>
      <c r="D158" s="181"/>
    </row>
    <row r="159" customFormat="false" ht="14.25" hidden="false" customHeight="false" outlineLevel="0" collapsed="false">
      <c r="A159" s="180" t="n">
        <v>80</v>
      </c>
      <c r="B159" s="181" t="s">
        <v>1062</v>
      </c>
      <c r="C159" s="181" t="s">
        <v>1063</v>
      </c>
      <c r="D159" s="181"/>
    </row>
    <row r="160" customFormat="false" ht="24.05" hidden="false" customHeight="false" outlineLevel="0" collapsed="false">
      <c r="A160" s="180"/>
      <c r="B160" s="181" t="s">
        <v>1064</v>
      </c>
      <c r="C160" s="181" t="s">
        <v>785</v>
      </c>
      <c r="D160" s="181"/>
    </row>
    <row r="161" customFormat="false" ht="14.25" hidden="false" customHeight="false" outlineLevel="0" collapsed="false">
      <c r="A161" s="180" t="n">
        <v>81</v>
      </c>
      <c r="B161" s="181" t="s">
        <v>1065</v>
      </c>
      <c r="C161" s="181" t="s">
        <v>1066</v>
      </c>
      <c r="D161" s="182" t="s">
        <v>1067</v>
      </c>
    </row>
    <row r="162" customFormat="false" ht="24.05" hidden="false" customHeight="false" outlineLevel="0" collapsed="false">
      <c r="A162" s="180"/>
      <c r="B162" s="181" t="s">
        <v>1068</v>
      </c>
      <c r="C162" s="181" t="s">
        <v>785</v>
      </c>
      <c r="D162" s="181"/>
    </row>
    <row r="163" customFormat="false" ht="24.05" hidden="false" customHeight="false" outlineLevel="0" collapsed="false">
      <c r="A163" s="180" t="n">
        <v>82</v>
      </c>
      <c r="B163" s="181" t="s">
        <v>1069</v>
      </c>
      <c r="C163" s="181" t="s">
        <v>1070</v>
      </c>
      <c r="D163" s="181"/>
    </row>
    <row r="164" customFormat="false" ht="14.25" hidden="false" customHeight="false" outlineLevel="0" collapsed="false">
      <c r="A164" s="180"/>
      <c r="B164" s="181" t="s">
        <v>1071</v>
      </c>
      <c r="C164" s="181" t="s">
        <v>785</v>
      </c>
      <c r="D164" s="181"/>
    </row>
    <row r="165" customFormat="false" ht="14.25" hidden="false" customHeight="false" outlineLevel="0" collapsed="false">
      <c r="A165" s="180" t="n">
        <v>83</v>
      </c>
      <c r="B165" s="181" t="s">
        <v>1072</v>
      </c>
      <c r="C165" s="181" t="s">
        <v>1073</v>
      </c>
      <c r="D165" s="182" t="s">
        <v>1074</v>
      </c>
    </row>
    <row r="166" customFormat="false" ht="14.25" hidden="false" customHeight="false" outlineLevel="0" collapsed="false">
      <c r="A166" s="180"/>
      <c r="B166" s="181" t="s">
        <v>1075</v>
      </c>
      <c r="C166" s="181" t="s">
        <v>785</v>
      </c>
      <c r="D166" s="181"/>
    </row>
    <row r="167" customFormat="false" ht="14.25" hidden="false" customHeight="false" outlineLevel="0" collapsed="false">
      <c r="A167" s="180" t="n">
        <v>84</v>
      </c>
      <c r="B167" s="181" t="s">
        <v>1076</v>
      </c>
      <c r="C167" s="181" t="s">
        <v>1077</v>
      </c>
      <c r="D167" s="181"/>
    </row>
    <row r="168" customFormat="false" ht="14.25" hidden="false" customHeight="false" outlineLevel="0" collapsed="false">
      <c r="A168" s="180"/>
      <c r="B168" s="181" t="s">
        <v>1078</v>
      </c>
      <c r="C168" s="181" t="s">
        <v>785</v>
      </c>
      <c r="D168" s="181"/>
    </row>
    <row r="169" customFormat="false" ht="14.25" hidden="false" customHeight="false" outlineLevel="0" collapsed="false">
      <c r="A169" s="180" t="n">
        <v>85</v>
      </c>
      <c r="B169" s="181" t="s">
        <v>1079</v>
      </c>
      <c r="C169" s="181" t="s">
        <v>1080</v>
      </c>
      <c r="D169" s="182" t="s">
        <v>1081</v>
      </c>
    </row>
    <row r="170" customFormat="false" ht="24.05" hidden="false" customHeight="false" outlineLevel="0" collapsed="false">
      <c r="A170" s="180"/>
      <c r="B170" s="181" t="s">
        <v>1082</v>
      </c>
      <c r="C170" s="181" t="s">
        <v>785</v>
      </c>
      <c r="D170" s="181"/>
    </row>
    <row r="171" customFormat="false" ht="14.25" hidden="false" customHeight="false" outlineLevel="0" collapsed="false">
      <c r="A171" s="180" t="n">
        <v>86</v>
      </c>
      <c r="B171" s="181" t="s">
        <v>1083</v>
      </c>
      <c r="C171" s="181" t="s">
        <v>1084</v>
      </c>
      <c r="D171" s="181"/>
    </row>
    <row r="172" customFormat="false" ht="14.25" hidden="false" customHeight="false" outlineLevel="0" collapsed="false">
      <c r="A172" s="180"/>
      <c r="B172" s="181" t="s">
        <v>1085</v>
      </c>
      <c r="C172" s="181" t="s">
        <v>785</v>
      </c>
      <c r="D172" s="181"/>
    </row>
    <row r="173" customFormat="false" ht="14.25" hidden="false" customHeight="false" outlineLevel="0" collapsed="false">
      <c r="A173" s="180" t="n">
        <v>87</v>
      </c>
      <c r="B173" s="181" t="s">
        <v>1086</v>
      </c>
      <c r="C173" s="181" t="s">
        <v>1087</v>
      </c>
      <c r="D173" s="182" t="s">
        <v>1088</v>
      </c>
    </row>
    <row r="174" customFormat="false" ht="14.25" hidden="false" customHeight="false" outlineLevel="0" collapsed="false">
      <c r="A174" s="180"/>
      <c r="B174" s="181" t="s">
        <v>1089</v>
      </c>
      <c r="C174" s="181" t="s">
        <v>781</v>
      </c>
      <c r="D174" s="181"/>
    </row>
    <row r="175" customFormat="false" ht="14.25" hidden="false" customHeight="false" outlineLevel="0" collapsed="false">
      <c r="A175" s="180" t="n">
        <v>88</v>
      </c>
      <c r="B175" s="181" t="s">
        <v>1090</v>
      </c>
      <c r="C175" s="181" t="s">
        <v>1091</v>
      </c>
      <c r="D175" s="182" t="s">
        <v>1092</v>
      </c>
    </row>
    <row r="176" customFormat="false" ht="14.25" hidden="false" customHeight="false" outlineLevel="0" collapsed="false">
      <c r="A176" s="180"/>
      <c r="B176" s="181" t="s">
        <v>1093</v>
      </c>
      <c r="C176" s="181" t="s">
        <v>1094</v>
      </c>
      <c r="D176" s="181"/>
    </row>
    <row r="177" customFormat="false" ht="14.25" hidden="false" customHeight="false" outlineLevel="0" collapsed="false">
      <c r="A177" s="180" t="n">
        <v>89</v>
      </c>
      <c r="B177" s="181" t="s">
        <v>1095</v>
      </c>
      <c r="C177" s="181" t="s">
        <v>1096</v>
      </c>
      <c r="D177" s="182" t="s">
        <v>1097</v>
      </c>
    </row>
    <row r="178" customFormat="false" ht="14.25" hidden="false" customHeight="false" outlineLevel="0" collapsed="false">
      <c r="A178" s="180"/>
      <c r="B178" s="181" t="s">
        <v>1098</v>
      </c>
      <c r="C178" s="181" t="s">
        <v>785</v>
      </c>
      <c r="D178" s="181"/>
    </row>
    <row r="179" customFormat="false" ht="14.25" hidden="false" customHeight="false" outlineLevel="0" collapsed="false">
      <c r="A179" s="180" t="n">
        <v>90</v>
      </c>
      <c r="B179" s="181" t="s">
        <v>1099</v>
      </c>
      <c r="C179" s="181" t="s">
        <v>1100</v>
      </c>
      <c r="D179" s="181"/>
    </row>
    <row r="180" customFormat="false" ht="14.25" hidden="false" customHeight="false" outlineLevel="0" collapsed="false">
      <c r="A180" s="180"/>
      <c r="B180" s="181" t="s">
        <v>1101</v>
      </c>
      <c r="C180" s="181" t="s">
        <v>785</v>
      </c>
      <c r="D180" s="181"/>
    </row>
    <row r="181" customFormat="false" ht="14.25" hidden="false" customHeight="false" outlineLevel="0" collapsed="false">
      <c r="A181" s="180" t="n">
        <v>91</v>
      </c>
      <c r="B181" s="181" t="s">
        <v>1102</v>
      </c>
      <c r="C181" s="181" t="s">
        <v>1103</v>
      </c>
      <c r="D181" s="181"/>
    </row>
    <row r="182" customFormat="false" ht="14.25" hidden="false" customHeight="false" outlineLevel="0" collapsed="false">
      <c r="A182" s="180"/>
      <c r="B182" s="181" t="s">
        <v>1104</v>
      </c>
      <c r="C182" s="181" t="s">
        <v>1105</v>
      </c>
      <c r="D182" s="181"/>
    </row>
    <row r="183" customFormat="false" ht="14.25" hidden="false" customHeight="false" outlineLevel="0" collapsed="false">
      <c r="A183" s="180" t="n">
        <v>92</v>
      </c>
      <c r="B183" s="181" t="s">
        <v>1106</v>
      </c>
      <c r="C183" s="181" t="s">
        <v>1107</v>
      </c>
      <c r="D183" s="181"/>
    </row>
    <row r="184" customFormat="false" ht="14.25" hidden="false" customHeight="false" outlineLevel="0" collapsed="false">
      <c r="A184" s="180"/>
      <c r="B184" s="181" t="s">
        <v>1108</v>
      </c>
      <c r="C184" s="181" t="s">
        <v>785</v>
      </c>
      <c r="D184" s="181"/>
    </row>
    <row r="185" customFormat="false" ht="14.25" hidden="false" customHeight="false" outlineLevel="0" collapsed="false">
      <c r="A185" s="180" t="n">
        <v>93</v>
      </c>
      <c r="B185" s="181" t="s">
        <v>1109</v>
      </c>
      <c r="C185" s="181" t="s">
        <v>1110</v>
      </c>
      <c r="D185" s="181"/>
    </row>
    <row r="186" customFormat="false" ht="14.25" hidden="false" customHeight="false" outlineLevel="0" collapsed="false">
      <c r="A186" s="180"/>
      <c r="B186" s="181" t="s">
        <v>1111</v>
      </c>
      <c r="C186" s="181" t="s">
        <v>785</v>
      </c>
      <c r="D186" s="181"/>
    </row>
    <row r="187" customFormat="false" ht="14.25" hidden="false" customHeight="false" outlineLevel="0" collapsed="false">
      <c r="A187" s="180" t="n">
        <v>94</v>
      </c>
      <c r="B187" s="181" t="s">
        <v>1112</v>
      </c>
      <c r="C187" s="181" t="s">
        <v>1113</v>
      </c>
      <c r="D187" s="181"/>
    </row>
    <row r="188" customFormat="false" ht="14.25" hidden="false" customHeight="false" outlineLevel="0" collapsed="false">
      <c r="A188" s="180"/>
      <c r="B188" s="181" t="s">
        <v>1114</v>
      </c>
      <c r="C188" s="181" t="s">
        <v>785</v>
      </c>
      <c r="D188" s="181"/>
    </row>
    <row r="189" customFormat="false" ht="14.25" hidden="false" customHeight="false" outlineLevel="0" collapsed="false">
      <c r="A189" s="180" t="n">
        <v>95</v>
      </c>
      <c r="B189" s="181" t="s">
        <v>1115</v>
      </c>
      <c r="C189" s="181" t="s">
        <v>1116</v>
      </c>
      <c r="D189" s="182" t="s">
        <v>1117</v>
      </c>
    </row>
    <row r="190" customFormat="false" ht="14.25" hidden="false" customHeight="false" outlineLevel="0" collapsed="false">
      <c r="A190" s="180"/>
      <c r="B190" s="181" t="s">
        <v>1118</v>
      </c>
      <c r="C190" s="181" t="s">
        <v>785</v>
      </c>
      <c r="D190" s="181"/>
    </row>
    <row r="191" customFormat="false" ht="14.25" hidden="false" customHeight="false" outlineLevel="0" collapsed="false">
      <c r="A191" s="180" t="n">
        <v>96</v>
      </c>
      <c r="B191" s="181" t="s">
        <v>1119</v>
      </c>
      <c r="C191" s="181" t="s">
        <v>1120</v>
      </c>
      <c r="D191" s="182" t="s">
        <v>1121</v>
      </c>
    </row>
    <row r="192" customFormat="false" ht="14.25" hidden="false" customHeight="false" outlineLevel="0" collapsed="false">
      <c r="A192" s="180"/>
      <c r="B192" s="181" t="s">
        <v>1122</v>
      </c>
      <c r="C192" s="181" t="s">
        <v>785</v>
      </c>
      <c r="D192" s="181"/>
    </row>
    <row r="193" customFormat="false" ht="14.25" hidden="false" customHeight="false" outlineLevel="0" collapsed="false">
      <c r="A193" s="180" t="n">
        <v>97</v>
      </c>
      <c r="B193" s="181" t="s">
        <v>1123</v>
      </c>
      <c r="C193" s="181" t="s">
        <v>1124</v>
      </c>
      <c r="D193" s="181"/>
    </row>
    <row r="194" customFormat="false" ht="14.25" hidden="false" customHeight="false" outlineLevel="0" collapsed="false">
      <c r="A194" s="180"/>
      <c r="B194" s="181" t="s">
        <v>1125</v>
      </c>
      <c r="C194" s="181" t="s">
        <v>785</v>
      </c>
      <c r="D194" s="181"/>
    </row>
    <row r="195" customFormat="false" ht="14.25" hidden="false" customHeight="false" outlineLevel="0" collapsed="false">
      <c r="A195" s="180" t="n">
        <v>98</v>
      </c>
      <c r="B195" s="181" t="s">
        <v>1126</v>
      </c>
      <c r="C195" s="181" t="s">
        <v>1127</v>
      </c>
      <c r="D195" s="181"/>
    </row>
    <row r="196" customFormat="false" ht="14.25" hidden="false" customHeight="false" outlineLevel="0" collapsed="false">
      <c r="A196" s="180"/>
      <c r="B196" s="181" t="s">
        <v>1128</v>
      </c>
      <c r="C196" s="181" t="s">
        <v>785</v>
      </c>
      <c r="D196" s="181"/>
    </row>
    <row r="197" customFormat="false" ht="14.25" hidden="false" customHeight="false" outlineLevel="0" collapsed="false">
      <c r="A197" s="180" t="n">
        <v>99</v>
      </c>
      <c r="B197" s="181" t="s">
        <v>1129</v>
      </c>
      <c r="C197" s="181" t="s">
        <v>1130</v>
      </c>
      <c r="D197" s="181"/>
    </row>
    <row r="198" customFormat="false" ht="14.25" hidden="false" customHeight="false" outlineLevel="0" collapsed="false">
      <c r="A198" s="180"/>
      <c r="B198" s="181" t="s">
        <v>1131</v>
      </c>
      <c r="C198" s="181" t="s">
        <v>785</v>
      </c>
      <c r="D198" s="181"/>
    </row>
    <row r="199" customFormat="false" ht="14.25" hidden="false" customHeight="false" outlineLevel="0" collapsed="false">
      <c r="A199" s="180" t="n">
        <v>100</v>
      </c>
      <c r="B199" s="181" t="s">
        <v>1132</v>
      </c>
      <c r="C199" s="181" t="s">
        <v>1133</v>
      </c>
      <c r="D199" s="181"/>
    </row>
    <row r="200" customFormat="false" ht="14.25" hidden="false" customHeight="false" outlineLevel="0" collapsed="false">
      <c r="A200" s="180"/>
      <c r="B200" s="181" t="s">
        <v>1134</v>
      </c>
      <c r="C200" s="181" t="s">
        <v>897</v>
      </c>
      <c r="D200" s="181"/>
    </row>
    <row r="201" customFormat="false" ht="14.25" hidden="false" customHeight="false" outlineLevel="0" collapsed="false">
      <c r="A201" s="180" t="n">
        <v>101</v>
      </c>
      <c r="B201" s="181" t="s">
        <v>1135</v>
      </c>
      <c r="C201" s="181" t="s">
        <v>1136</v>
      </c>
      <c r="D201" s="181"/>
    </row>
    <row r="202" customFormat="false" ht="14.25" hidden="false" customHeight="false" outlineLevel="0" collapsed="false">
      <c r="A202" s="180"/>
      <c r="B202" s="181" t="s">
        <v>1137</v>
      </c>
      <c r="C202" s="181" t="s">
        <v>785</v>
      </c>
      <c r="D202" s="181"/>
    </row>
    <row r="203" customFormat="false" ht="14.25" hidden="false" customHeight="false" outlineLevel="0" collapsed="false">
      <c r="A203" s="180" t="n">
        <v>102</v>
      </c>
      <c r="B203" s="181" t="s">
        <v>1138</v>
      </c>
      <c r="C203" s="181" t="s">
        <v>1139</v>
      </c>
      <c r="D203" s="181"/>
    </row>
    <row r="204" customFormat="false" ht="14.25" hidden="false" customHeight="false" outlineLevel="0" collapsed="false">
      <c r="A204" s="180"/>
      <c r="B204" s="181" t="s">
        <v>1140</v>
      </c>
      <c r="C204" s="181" t="s">
        <v>785</v>
      </c>
      <c r="D204" s="181"/>
    </row>
    <row r="205" customFormat="false" ht="14.25" hidden="false" customHeight="false" outlineLevel="0" collapsed="false">
      <c r="A205" s="180" t="n">
        <v>103</v>
      </c>
      <c r="B205" s="181" t="s">
        <v>1141</v>
      </c>
      <c r="C205" s="181" t="s">
        <v>1142</v>
      </c>
      <c r="D205" s="182" t="s">
        <v>1143</v>
      </c>
    </row>
    <row r="206" customFormat="false" ht="14.25" hidden="false" customHeight="false" outlineLevel="0" collapsed="false">
      <c r="A206" s="180"/>
      <c r="B206" s="181" t="s">
        <v>1144</v>
      </c>
      <c r="C206" s="181" t="s">
        <v>785</v>
      </c>
      <c r="D206" s="181"/>
    </row>
    <row r="207" customFormat="false" ht="14.25" hidden="false" customHeight="false" outlineLevel="0" collapsed="false">
      <c r="A207" s="180" t="n">
        <v>104</v>
      </c>
      <c r="B207" s="181" t="s">
        <v>1145</v>
      </c>
      <c r="C207" s="181" t="s">
        <v>1146</v>
      </c>
      <c r="D207" s="182" t="s">
        <v>1147</v>
      </c>
    </row>
    <row r="208" customFormat="false" ht="14.25" hidden="false" customHeight="false" outlineLevel="0" collapsed="false">
      <c r="A208" s="180"/>
      <c r="B208" s="181" t="s">
        <v>1148</v>
      </c>
      <c r="C208" s="181" t="s">
        <v>781</v>
      </c>
      <c r="D208" s="181"/>
    </row>
    <row r="209" customFormat="false" ht="14.25" hidden="false" customHeight="false" outlineLevel="0" collapsed="false">
      <c r="A209" s="180" t="n">
        <v>105</v>
      </c>
      <c r="B209" s="181" t="s">
        <v>1149</v>
      </c>
      <c r="C209" s="181" t="s">
        <v>1150</v>
      </c>
      <c r="D209" s="181"/>
    </row>
    <row r="210" customFormat="false" ht="14.25" hidden="false" customHeight="false" outlineLevel="0" collapsed="false">
      <c r="A210" s="180"/>
      <c r="B210" s="181" t="s">
        <v>1151</v>
      </c>
      <c r="C210" s="181" t="s">
        <v>785</v>
      </c>
      <c r="D210" s="181"/>
    </row>
    <row r="211" customFormat="false" ht="14.25" hidden="false" customHeight="false" outlineLevel="0" collapsed="false">
      <c r="A211" s="180" t="n">
        <v>106</v>
      </c>
      <c r="B211" s="181" t="s">
        <v>1152</v>
      </c>
      <c r="C211" s="181" t="s">
        <v>1153</v>
      </c>
      <c r="D211" s="181"/>
    </row>
    <row r="212" customFormat="false" ht="14.25" hidden="false" customHeight="false" outlineLevel="0" collapsed="false">
      <c r="A212" s="180"/>
      <c r="B212" s="181" t="s">
        <v>1154</v>
      </c>
      <c r="C212" s="181" t="s">
        <v>785</v>
      </c>
      <c r="D212" s="181"/>
    </row>
    <row r="213" customFormat="false" ht="14.25" hidden="false" customHeight="false" outlineLevel="0" collapsed="false">
      <c r="A213" s="180" t="n">
        <v>107</v>
      </c>
      <c r="B213" s="181" t="s">
        <v>1155</v>
      </c>
      <c r="C213" s="181" t="s">
        <v>1156</v>
      </c>
      <c r="D213" s="181"/>
    </row>
    <row r="214" customFormat="false" ht="14.25" hidden="false" customHeight="false" outlineLevel="0" collapsed="false">
      <c r="A214" s="180"/>
      <c r="B214" s="181" t="s">
        <v>1157</v>
      </c>
      <c r="C214" s="181" t="s">
        <v>785</v>
      </c>
      <c r="D214" s="181"/>
    </row>
    <row r="215" customFormat="false" ht="14.25" hidden="false" customHeight="false" outlineLevel="0" collapsed="false">
      <c r="A215" s="180" t="n">
        <v>108</v>
      </c>
      <c r="B215" s="181" t="s">
        <v>1158</v>
      </c>
      <c r="C215" s="181" t="s">
        <v>1159</v>
      </c>
      <c r="D215" s="181"/>
    </row>
    <row r="216" customFormat="false" ht="14.25" hidden="false" customHeight="false" outlineLevel="0" collapsed="false">
      <c r="A216" s="180"/>
      <c r="B216" s="181" t="s">
        <v>1160</v>
      </c>
      <c r="C216" s="181" t="s">
        <v>785</v>
      </c>
      <c r="D216" s="181"/>
    </row>
    <row r="217" customFormat="false" ht="14.25" hidden="false" customHeight="false" outlineLevel="0" collapsed="false">
      <c r="A217" s="180" t="n">
        <v>109</v>
      </c>
      <c r="B217" s="181" t="s">
        <v>1161</v>
      </c>
      <c r="C217" s="181" t="s">
        <v>1162</v>
      </c>
      <c r="D217" s="181"/>
    </row>
    <row r="218" customFormat="false" ht="14.25" hidden="false" customHeight="false" outlineLevel="0" collapsed="false">
      <c r="A218" s="180"/>
      <c r="B218" s="181" t="s">
        <v>1163</v>
      </c>
      <c r="C218" s="181" t="s">
        <v>781</v>
      </c>
      <c r="D218" s="181"/>
    </row>
    <row r="219" customFormat="false" ht="14.25" hidden="false" customHeight="false" outlineLevel="0" collapsed="false">
      <c r="A219" s="180" t="n">
        <v>110</v>
      </c>
      <c r="B219" s="181" t="s">
        <v>1164</v>
      </c>
      <c r="C219" s="181" t="s">
        <v>1007</v>
      </c>
      <c r="D219" s="181"/>
    </row>
    <row r="220" customFormat="false" ht="24.05" hidden="false" customHeight="false" outlineLevel="0" collapsed="false">
      <c r="A220" s="180"/>
      <c r="B220" s="181" t="s">
        <v>1165</v>
      </c>
      <c r="C220" s="181" t="s">
        <v>785</v>
      </c>
      <c r="D220" s="181"/>
    </row>
    <row r="221" customFormat="false" ht="14.25" hidden="false" customHeight="false" outlineLevel="0" collapsed="false">
      <c r="A221" s="180" t="n">
        <v>111</v>
      </c>
      <c r="B221" s="181" t="s">
        <v>1166</v>
      </c>
      <c r="C221" s="181" t="s">
        <v>1167</v>
      </c>
      <c r="D221" s="181"/>
    </row>
    <row r="222" customFormat="false" ht="14.25" hidden="false" customHeight="false" outlineLevel="0" collapsed="false">
      <c r="A222" s="180"/>
      <c r="B222" s="181" t="s">
        <v>1168</v>
      </c>
      <c r="C222" s="181" t="s">
        <v>785</v>
      </c>
      <c r="D222" s="181"/>
    </row>
    <row r="223" customFormat="false" ht="14.25" hidden="false" customHeight="false" outlineLevel="0" collapsed="false">
      <c r="A223" s="180" t="n">
        <v>112</v>
      </c>
      <c r="B223" s="181" t="s">
        <v>1169</v>
      </c>
      <c r="C223" s="181" t="s">
        <v>1170</v>
      </c>
      <c r="D223" s="182" t="s">
        <v>1171</v>
      </c>
    </row>
    <row r="224" customFormat="false" ht="14.25" hidden="false" customHeight="false" outlineLevel="0" collapsed="false">
      <c r="A224" s="180"/>
      <c r="B224" s="181" t="s">
        <v>1172</v>
      </c>
      <c r="C224" s="181" t="s">
        <v>785</v>
      </c>
      <c r="D224" s="181"/>
    </row>
    <row r="225" customFormat="false" ht="14.25" hidden="false" customHeight="false" outlineLevel="0" collapsed="false">
      <c r="A225" s="180"/>
    </row>
    <row r="226" customFormat="false" ht="14.25" hidden="false" customHeight="false" outlineLevel="0" collapsed="false">
      <c r="A226" s="180"/>
    </row>
    <row r="227" customFormat="false" ht="14.25" hidden="false" customHeight="false" outlineLevel="0" collapsed="false">
      <c r="A227" s="180"/>
    </row>
    <row r="228" customFormat="false" ht="14.25" hidden="false" customHeight="false" outlineLevel="0" collapsed="false">
      <c r="A228" s="180"/>
    </row>
    <row r="229" customFormat="false" ht="14.25" hidden="false" customHeight="false" outlineLevel="0" collapsed="false">
      <c r="A229" s="180"/>
    </row>
    <row r="230" customFormat="false" ht="14.25" hidden="false" customHeight="false" outlineLevel="0" collapsed="false">
      <c r="A230" s="180"/>
    </row>
    <row r="231" customFormat="false" ht="14.25" hidden="false" customHeight="false" outlineLevel="0" collapsed="false">
      <c r="A231" s="180"/>
    </row>
    <row r="232" customFormat="false" ht="14.25" hidden="false" customHeight="false" outlineLevel="0" collapsed="false">
      <c r="A232" s="180"/>
    </row>
    <row r="233" customFormat="false" ht="14.25" hidden="false" customHeight="false" outlineLevel="0" collapsed="false">
      <c r="A233" s="180"/>
    </row>
    <row r="234" customFormat="false" ht="14.25" hidden="false" customHeight="false" outlineLevel="0" collapsed="false">
      <c r="A234" s="180"/>
    </row>
    <row r="235" customFormat="false" ht="14.25" hidden="false" customHeight="false" outlineLevel="0" collapsed="false">
      <c r="A235" s="180"/>
    </row>
    <row r="236" customFormat="false" ht="14.25" hidden="false" customHeight="false" outlineLevel="0" collapsed="false">
      <c r="A236" s="180"/>
    </row>
    <row r="237" customFormat="false" ht="14.25" hidden="false" customHeight="false" outlineLevel="0" collapsed="false">
      <c r="A237" s="180"/>
    </row>
    <row r="238" customFormat="false" ht="14.25" hidden="false" customHeight="false" outlineLevel="0" collapsed="false">
      <c r="A238" s="180"/>
    </row>
    <row r="239" customFormat="false" ht="14.25" hidden="false" customHeight="false" outlineLevel="0" collapsed="false">
      <c r="A239" s="180"/>
    </row>
    <row r="240" customFormat="false" ht="14.25" hidden="false" customHeight="false" outlineLevel="0" collapsed="false">
      <c r="A240" s="180"/>
    </row>
    <row r="241" customFormat="false" ht="14.25" hidden="false" customHeight="false" outlineLevel="0" collapsed="false">
      <c r="A241" s="180"/>
    </row>
    <row r="242" customFormat="false" ht="14.25" hidden="false" customHeight="false" outlineLevel="0" collapsed="false">
      <c r="A242" s="180"/>
    </row>
    <row r="243" customFormat="false" ht="14.25" hidden="false" customHeight="false" outlineLevel="0" collapsed="false">
      <c r="A243" s="180"/>
    </row>
    <row r="244" customFormat="false" ht="14.25" hidden="false" customHeight="false" outlineLevel="0" collapsed="false">
      <c r="A244" s="180"/>
    </row>
    <row r="245" customFormat="false" ht="14.25" hidden="false" customHeight="false" outlineLevel="0" collapsed="false">
      <c r="A245" s="180"/>
    </row>
    <row r="246" customFormat="false" ht="14.25" hidden="false" customHeight="false" outlineLevel="0" collapsed="false">
      <c r="A246" s="180"/>
    </row>
    <row r="247" customFormat="false" ht="14.25" hidden="false" customHeight="false" outlineLevel="0" collapsed="false">
      <c r="A247" s="180"/>
    </row>
    <row r="248" customFormat="false" ht="14.25" hidden="false" customHeight="false" outlineLevel="0" collapsed="false">
      <c r="A248" s="180"/>
    </row>
    <row r="249" customFormat="false" ht="14.25" hidden="false" customHeight="false" outlineLevel="0" collapsed="false">
      <c r="A249" s="180"/>
    </row>
    <row r="250" customFormat="false" ht="14.25" hidden="false" customHeight="false" outlineLevel="0" collapsed="false">
      <c r="A250" s="180"/>
    </row>
    <row r="251" customFormat="false" ht="14.25" hidden="false" customHeight="false" outlineLevel="0" collapsed="false">
      <c r="A251" s="180"/>
    </row>
    <row r="252" customFormat="false" ht="14.25" hidden="false" customHeight="false" outlineLevel="0" collapsed="false">
      <c r="A252" s="180"/>
    </row>
    <row r="253" customFormat="false" ht="14.25" hidden="false" customHeight="false" outlineLevel="0" collapsed="false">
      <c r="A253" s="180"/>
    </row>
    <row r="254" customFormat="false" ht="14.25" hidden="false" customHeight="false" outlineLevel="0" collapsed="false">
      <c r="A254" s="180"/>
    </row>
    <row r="255" customFormat="false" ht="14.25" hidden="false" customHeight="false" outlineLevel="0" collapsed="false">
      <c r="A255" s="180"/>
    </row>
    <row r="256" customFormat="false" ht="14.25" hidden="false" customHeight="false" outlineLevel="0" collapsed="false">
      <c r="A256" s="180"/>
    </row>
  </sheetData>
  <mergeCells count="128">
    <mergeCell ref="A1:A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</mergeCells>
  <hyperlinks>
    <hyperlink ref="D1" r:id="rId1" display="architectes@acdm-architecture.fr"/>
    <hyperlink ref="D5" r:id="rId2" display="franck.doyen@addium.fr"/>
    <hyperlink ref="D7" r:id="rId3" display="helene@agenceaccess.fr"/>
    <hyperlink ref="D9" r:id="rId4" display="aml.menuiserie@orange.fr"/>
    <hyperlink ref="D11" r:id="rId5" display="message@apidesk.com"/>
    <hyperlink ref="D13" r:id="rId6" display="archidess-1@wanadoo.fr"/>
    <hyperlink ref="D15" r:id="rId7" display="contact@armatures-services.com"/>
    <hyperlink ref="D17" r:id="rId8" display="thierry.asp@wanadoo.fr"/>
    <hyperlink ref="D19" r:id="rId9" display="lise.m@wanadoo.fr"/>
    <hyperlink ref="D21" r:id="rId10" display="compta@atlantique-composants.fr"/>
    <hyperlink ref="D23" r:id="rId11" display="franc.jocelyne@gmail.com"/>
    <hyperlink ref="D33" r:id="rId12" display="bath.ravalement@wanadoo.fr"/>
    <hyperlink ref="D35" r:id="rId13" display="fabrice.brangeon@bdo.fr"/>
    <hyperlink ref="D37" r:id="rId14" display="bsaje@biscuits.com"/>
    <hyperlink ref="D39" r:id="rId15" display="contact@sa-bonnet.fr"/>
    <hyperlink ref="D41" r:id="rId16" display="r.fonteneau@bouygues-es.com"/>
    <hyperlink ref="D45" r:id="rId17" display="brelet.soreco@yahoo.fr"/>
    <hyperlink ref="D47" r:id="rId18" display="commercial@brevinifluidpower.fr&#10;"/>
    <hyperlink ref="D49" r:id="rId19" display="lmahe@bricoman.fr"/>
    <hyperlink ref="D53" r:id="rId20" display="bulledinterieurconcept@orange.fr"/>
    <hyperlink ref="D61" r:id="rId21" display="ccomcandy@sfr.fr"/>
    <hyperlink ref="D63" r:id="rId22" display="lripoche@cdenegoce.com"/>
    <hyperlink ref="D67" r:id="rId23" display="patrickrenaud@century21.fr"/>
    <hyperlink ref="D71" r:id="rId24" display="peter@christeyns.fr"/>
    <hyperlink ref="D77" r:id="rId25" display="bernard.boucard@ctvsa.fr"/>
    <hyperlink ref="D79" r:id="rId26" display="yann.jamesse@decathlon.com"/>
    <hyperlink ref="D81" r:id="rId27" display="dodvertou@dod.fr"/>
    <hyperlink ref="D83" r:id="rId28" display="humeaugilles@wanadoo.fr"/>
    <hyperlink ref="D87" r:id="rId29" display="a.guery@dfc2.biz"/>
    <hyperlink ref="D91" r:id="rId30" display="dm.batiment@wanadoo.fr"/>
    <hyperlink ref="D101" r:id="rId31" display="esat.vertonne@orange.fr&#10;"/>
    <hyperlink ref="D103" r:id="rId32" display="commercial.adv@edox.dillinger.biz"/>
    <hyperlink ref="D107" r:id="rId33" display="gchabernaud@ficoncept.fr"/>
    <hyperlink ref="D115" r:id="rId34" display="snapel@groupama-loire-bretagne.fr"/>
    <hyperlink ref="D117" r:id="rId35" display="nicolasgouin@groupe4g.fr"/>
    <hyperlink ref="D119" r:id="rId36" display="info@dvfrance.com"/>
    <hyperlink ref="D121" r:id="rId37" display="contact@guerlais-immobilier.fr"/>
    <hyperlink ref="D131" r:id="rId38" display="floboular@hotmail.com"/>
    <hyperlink ref="D133" r:id="rId39" display="contact@kesysouest.fr"/>
    <hyperlink ref="D135" r:id="rId40" display="vertaviennederestauration@gmail.com&#10;"/>
    <hyperlink ref="D137" r:id="rId41" display="cave.luneau@laposte.net"/>
    <hyperlink ref="D139" r:id="rId42" display="anne.andjello@thomascook.fr"/>
    <hyperlink ref="D141" r:id="rId43" display="lbmh@orange.fr"/>
    <hyperlink ref="D147" r:id="rId44" display="willy.siret@lenobleage.fr"/>
    <hyperlink ref="D149" r:id="rId45" display="paysage@leaute.fr"/>
    <hyperlink ref="D155" r:id="rId46" display="leone@leone-sign.com"/>
    <hyperlink ref="D161" r:id="rId47" display="f-o.ardouin@llc-avocats.com"/>
    <hyperlink ref="D165" r:id="rId48" display="o.masse@imprimeriemaya.fr"/>
    <hyperlink ref="D169" r:id="rId49" display="infos@mgp-staff.com"/>
    <hyperlink ref="D173" r:id="rId50" display="vlemay@motec-ingenierie.fr"/>
    <hyperlink ref="D175" r:id="rId51" display="adh.bassegoulaine@mrbricolage.fr"/>
    <hyperlink ref="D177" r:id="rId52" display="ouestdecor@orange.fr"/>
    <hyperlink ref="D189" r:id="rId53" display="pierric.gautier@thelem-assurances.fr"/>
    <hyperlink ref="D191" r:id="rId54" display="plafisol.sarl@plafisol.fr"/>
    <hyperlink ref="D205" r:id="rId55" display="contact@sotradi.com"/>
    <hyperlink ref="D207" r:id="rId56" display="gbrochard@tallineau-emballage.fr&#10;"/>
    <hyperlink ref="D223" r:id="rId57" display="gfrappier@vm-materiaux.f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58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F1" activeCellId="0" sqref="F1"/>
    </sheetView>
  </sheetViews>
  <sheetFormatPr defaultColWidth="10.54296875" defaultRowHeight="14.25" customHeight="true" zeroHeight="false" outlineLevelRow="0" outlineLevelCol="0"/>
  <cols>
    <col collapsed="false" customWidth="true" hidden="false" outlineLevel="0" max="2" min="2" style="1" width="12.22"/>
    <col collapsed="false" customWidth="true" hidden="false" outlineLevel="0" max="3" min="3" style="1" width="28.56"/>
    <col collapsed="false" customWidth="true" hidden="false" outlineLevel="0" max="4" min="4" style="1" width="14"/>
    <col collapsed="false" customWidth="true" hidden="false" outlineLevel="0" max="5" min="5" style="1" width="27.44"/>
  </cols>
  <sheetData>
    <row r="1" customFormat="false" ht="14.25" hidden="false" customHeight="false" outlineLevel="0" collapsed="false">
      <c r="B1" s="1" t="s">
        <v>1173</v>
      </c>
      <c r="C1" s="1" t="s">
        <v>1174</v>
      </c>
      <c r="D1" s="183" t="s">
        <v>1175</v>
      </c>
      <c r="E1" s="178" t="s">
        <v>1176</v>
      </c>
      <c r="F1" s="178" t="s">
        <v>1177</v>
      </c>
      <c r="H1" s="1" t="s">
        <v>1178</v>
      </c>
    </row>
    <row r="2" customFormat="false" ht="18" hidden="false" customHeight="false" outlineLevel="0" collapsed="false">
      <c r="B2" s="178" t="s">
        <v>1179</v>
      </c>
      <c r="C2" s="184" t="s">
        <v>1180</v>
      </c>
      <c r="D2" s="185" t="s">
        <v>1181</v>
      </c>
      <c r="E2" s="178" t="s">
        <v>1182</v>
      </c>
    </row>
    <row r="3" customFormat="false" ht="14.25" hidden="false" customHeight="false" outlineLevel="0" collapsed="false">
      <c r="B3" s="1" t="n">
        <v>616</v>
      </c>
      <c r="C3" s="1" t="s">
        <v>1183</v>
      </c>
      <c r="D3" s="186" t="s">
        <v>1184</v>
      </c>
      <c r="E3" s="178" t="s">
        <v>1185</v>
      </c>
      <c r="H3" s="1" t="s">
        <v>1186</v>
      </c>
    </row>
    <row r="5" customFormat="false" ht="14.25" hidden="false" customHeight="false" outlineLevel="0" collapsed="false">
      <c r="D5" s="186"/>
      <c r="E5" s="178"/>
    </row>
  </sheetData>
  <hyperlinks>
    <hyperlink ref="E1" r:id="rId1" display="denis.delcros@d15conseils.fr"/>
    <hyperlink ref="F1" r:id="rId2" display="http://www.d15conseils.fr/"/>
    <hyperlink ref="B2" r:id="rId3" display="http://www.pubsudloire.fr/"/>
    <hyperlink ref="E2" r:id="rId4" display="pao@pubsudloire.fr"/>
    <hyperlink ref="E3" r:id="rId5" display="616@616.f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2"/>
  <sheetViews>
    <sheetView showFormulas="false" showGridLines="true" showRowColHeaders="true" showZeros="true" rightToLeft="false" tabSelected="false" showOutlineSymbols="true" defaultGridColor="true" view="normal" topLeftCell="A52" colorId="64" zoomScale="85" zoomScaleNormal="85" zoomScalePageLayoutView="100" workbookViewId="0">
      <selection pane="topLeft" activeCell="D82" activeCellId="0" sqref="D82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19.44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5" min="5" style="1" width="16.22"/>
    <col collapsed="false" customWidth="true" hidden="false" outlineLevel="0" max="6" min="6" style="1" width="4.22"/>
    <col collapsed="false" customWidth="true" hidden="false" outlineLevel="0" max="7" min="7" style="10" width="4.22"/>
    <col collapsed="false" customWidth="true" hidden="false" outlineLevel="0" max="8" min="8" style="1" width="4.22"/>
    <col collapsed="false" customWidth="true" hidden="false" outlineLevel="0" max="9" min="9" style="1" width="17.76"/>
    <col collapsed="false" customWidth="false" hidden="false" outlineLevel="0" max="17" min="17" style="10" width="9.21"/>
  </cols>
  <sheetData>
    <row r="1" customFormat="false" ht="37.5" hidden="false" customHeight="true" outlineLevel="0" collapsed="false">
      <c r="A1" s="2" t="s">
        <v>26</v>
      </c>
      <c r="B1" s="2"/>
      <c r="C1" s="2"/>
      <c r="D1" s="2"/>
      <c r="E1" s="2"/>
      <c r="I1" s="11" t="s">
        <v>27</v>
      </c>
      <c r="J1" s="11"/>
      <c r="K1" s="11"/>
      <c r="L1" s="11"/>
      <c r="M1" s="11"/>
      <c r="N1" s="11"/>
      <c r="O1" s="11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I3" s="3" t="s">
        <v>28</v>
      </c>
      <c r="J3" s="12" t="s">
        <v>29</v>
      </c>
      <c r="K3" s="12"/>
      <c r="L3" s="12" t="s">
        <v>30</v>
      </c>
      <c r="M3" s="12"/>
      <c r="N3" s="13" t="s">
        <v>31</v>
      </c>
      <c r="O3" s="13"/>
    </row>
    <row r="4" customFormat="false" ht="14.25" hidden="false" customHeight="false" outlineLevel="0" collapsed="false">
      <c r="A4" s="6"/>
      <c r="B4" s="7" t="s">
        <v>32</v>
      </c>
      <c r="C4" s="7" t="n">
        <v>667</v>
      </c>
      <c r="D4" s="7" t="n">
        <f aca="false">C4*0.213</f>
        <v>142.071</v>
      </c>
      <c r="E4" s="7"/>
      <c r="I4" s="7" t="s">
        <v>33</v>
      </c>
      <c r="J4" s="7"/>
      <c r="K4" s="7" t="n">
        <v>600</v>
      </c>
      <c r="L4" s="7"/>
      <c r="M4" s="7" t="n">
        <v>600</v>
      </c>
      <c r="N4" s="7"/>
      <c r="O4" s="7" t="n">
        <v>600</v>
      </c>
    </row>
    <row r="5" customFormat="false" ht="14.25" hidden="false" customHeight="false" outlineLevel="0" collapsed="false">
      <c r="A5" s="8"/>
      <c r="B5" s="9" t="s">
        <v>34</v>
      </c>
      <c r="C5" s="9" t="n">
        <v>2200</v>
      </c>
      <c r="D5" s="9" t="n">
        <f aca="false">C5*0.213</f>
        <v>468.6</v>
      </c>
      <c r="E5" s="9"/>
      <c r="I5" s="9" t="s">
        <v>35</v>
      </c>
      <c r="J5" s="9"/>
      <c r="K5" s="9" t="n">
        <v>112</v>
      </c>
      <c r="L5" s="9"/>
      <c r="M5" s="9" t="n">
        <v>112</v>
      </c>
      <c r="N5" s="9"/>
      <c r="O5" s="9" t="n">
        <v>112</v>
      </c>
    </row>
    <row r="6" customFormat="false" ht="14.25" hidden="false" customHeight="false" outlineLevel="0" collapsed="false">
      <c r="A6" s="8"/>
      <c r="B6" s="9" t="s">
        <v>36</v>
      </c>
      <c r="C6" s="9" t="n">
        <v>1000</v>
      </c>
      <c r="D6" s="9" t="n">
        <f aca="false">C6*0.213</f>
        <v>213</v>
      </c>
      <c r="E6" s="9"/>
      <c r="I6" s="9" t="s">
        <v>37</v>
      </c>
      <c r="J6" s="9"/>
      <c r="K6" s="9" t="n">
        <v>49.1</v>
      </c>
      <c r="L6" s="9"/>
      <c r="M6" s="9" t="n">
        <v>49.1</v>
      </c>
      <c r="N6" s="9"/>
      <c r="O6" s="9" t="n">
        <v>53.43</v>
      </c>
    </row>
    <row r="7" customFormat="false" ht="14.25" hidden="false" customHeight="false" outlineLevel="0" collapsed="false">
      <c r="A7" s="8"/>
      <c r="B7" s="9" t="s">
        <v>38</v>
      </c>
      <c r="C7" s="9" t="n">
        <v>300.2</v>
      </c>
      <c r="D7" s="9" t="n">
        <f aca="false">C7*0.213</f>
        <v>63.9426</v>
      </c>
      <c r="E7" s="9"/>
      <c r="I7" s="9" t="s">
        <v>39</v>
      </c>
      <c r="J7" s="9"/>
      <c r="K7" s="9" t="n">
        <v>26.31</v>
      </c>
      <c r="L7" s="9"/>
      <c r="M7" s="9" t="n">
        <v>26.31</v>
      </c>
      <c r="N7" s="9"/>
      <c r="O7" s="9" t="n">
        <v>26.31</v>
      </c>
    </row>
    <row r="8" customFormat="false" ht="14.25" hidden="false" customHeight="false" outlineLevel="0" collapsed="false">
      <c r="A8" s="8"/>
      <c r="B8" s="9" t="s">
        <v>40</v>
      </c>
      <c r="C8" s="9" t="n">
        <v>493.05</v>
      </c>
      <c r="D8" s="9" t="n">
        <f aca="false">C8*0.213</f>
        <v>105.01965</v>
      </c>
      <c r="E8" s="9"/>
      <c r="I8" s="9" t="s">
        <v>41</v>
      </c>
      <c r="J8" s="9"/>
      <c r="K8" s="9" t="n">
        <v>50</v>
      </c>
      <c r="L8" s="9"/>
      <c r="M8" s="9" t="n">
        <v>50</v>
      </c>
      <c r="N8" s="9"/>
      <c r="O8" s="9" t="n">
        <v>50</v>
      </c>
    </row>
    <row r="9" customFormat="false" ht="14.25" hidden="false" customHeight="false" outlineLevel="0" collapsed="false">
      <c r="A9" s="8"/>
      <c r="B9" s="9" t="s">
        <v>42</v>
      </c>
      <c r="C9" s="9" t="n">
        <v>304</v>
      </c>
      <c r="D9" s="9" t="n">
        <f aca="false">C9*0.213</f>
        <v>64.752</v>
      </c>
      <c r="E9" s="9"/>
      <c r="I9" s="9" t="s">
        <v>43</v>
      </c>
      <c r="J9" s="9"/>
      <c r="K9" s="9" t="n">
        <v>6</v>
      </c>
      <c r="L9" s="9"/>
      <c r="M9" s="9" t="n">
        <v>6</v>
      </c>
      <c r="N9" s="9"/>
      <c r="O9" s="9" t="n">
        <v>6</v>
      </c>
    </row>
    <row r="10" customFormat="false" ht="14.25" hidden="false" customHeight="false" outlineLevel="0" collapsed="false">
      <c r="A10" s="8"/>
      <c r="B10" s="9" t="s">
        <v>44</v>
      </c>
      <c r="C10" s="9" t="n">
        <v>362</v>
      </c>
      <c r="D10" s="9" t="n">
        <f aca="false">C10*0.213</f>
        <v>77.106</v>
      </c>
      <c r="E10" s="9"/>
      <c r="I10" s="9" t="s">
        <v>45</v>
      </c>
      <c r="J10" s="9"/>
      <c r="K10" s="9" t="n">
        <v>31.9</v>
      </c>
      <c r="L10" s="9"/>
      <c r="M10" s="9" t="n">
        <v>47.7</v>
      </c>
      <c r="N10" s="9"/>
      <c r="O10" s="9" t="n">
        <v>31.9</v>
      </c>
    </row>
    <row r="11" customFormat="false" ht="14.25" hidden="false" customHeight="false" outlineLevel="0" collapsed="false">
      <c r="A11" s="9"/>
      <c r="B11" s="9" t="s">
        <v>46</v>
      </c>
      <c r="C11" s="9" t="n">
        <v>400</v>
      </c>
      <c r="D11" s="9" t="n">
        <f aca="false">C11*0.213</f>
        <v>85.2</v>
      </c>
      <c r="E11" s="9"/>
      <c r="I11" s="9" t="s">
        <v>47</v>
      </c>
      <c r="J11" s="9"/>
      <c r="K11" s="9" t="n">
        <v>12.36</v>
      </c>
      <c r="L11" s="9"/>
      <c r="M11" s="9" t="n">
        <v>20.6</v>
      </c>
      <c r="N11" s="9"/>
      <c r="O11" s="9" t="n">
        <v>12.36</v>
      </c>
    </row>
    <row r="12" customFormat="false" ht="14.25" hidden="false" customHeight="false" outlineLevel="0" collapsed="false">
      <c r="A12" s="9"/>
      <c r="B12" s="9"/>
      <c r="C12" s="9"/>
      <c r="D12" s="9"/>
      <c r="E12" s="9"/>
      <c r="I12" s="9" t="s">
        <v>48</v>
      </c>
      <c r="J12" s="9"/>
      <c r="K12" s="9" t="n">
        <v>8.5</v>
      </c>
      <c r="L12" s="9"/>
      <c r="M12" s="9"/>
      <c r="N12" s="9"/>
      <c r="O12" s="9" t="n">
        <v>8.5</v>
      </c>
    </row>
    <row r="13" customFormat="false" ht="14.25" hidden="false" customHeight="false" outlineLevel="0" collapsed="false">
      <c r="A13" s="9"/>
      <c r="B13" s="9"/>
      <c r="C13" s="9"/>
      <c r="D13" s="9"/>
      <c r="E13" s="9"/>
      <c r="I13" s="9"/>
      <c r="J13" s="9"/>
      <c r="K13" s="9"/>
      <c r="L13" s="9" t="s">
        <v>49</v>
      </c>
      <c r="M13" s="9" t="n">
        <v>700</v>
      </c>
      <c r="N13" s="9"/>
      <c r="O13" s="9"/>
    </row>
    <row r="14" customFormat="false" ht="14.25" hidden="false" customHeight="false" outlineLevel="0" collapsed="false">
      <c r="A14" s="9"/>
      <c r="B14" s="9"/>
      <c r="C14" s="9"/>
      <c r="D14" s="9"/>
      <c r="E14" s="9"/>
      <c r="I14" s="9" t="s">
        <v>50</v>
      </c>
      <c r="J14" s="9"/>
      <c r="K14" s="9"/>
      <c r="L14" s="9"/>
      <c r="M14" s="9" t="n">
        <v>50</v>
      </c>
      <c r="N14" s="9"/>
      <c r="O14" s="9" t="n">
        <v>245</v>
      </c>
    </row>
    <row r="15" customFormat="false" ht="14.25" hidden="false" customHeight="false" outlineLevel="0" collapsed="false">
      <c r="A15" s="9"/>
      <c r="B15" s="9"/>
      <c r="C15" s="9"/>
      <c r="D15" s="9"/>
      <c r="E15" s="9"/>
      <c r="I15" s="9" t="s">
        <v>51</v>
      </c>
      <c r="J15" s="9"/>
      <c r="K15" s="9" t="n">
        <v>167.94</v>
      </c>
      <c r="L15" s="9"/>
      <c r="M15" s="9" t="n">
        <v>76.29</v>
      </c>
      <c r="N15" s="9"/>
      <c r="O15" s="9" t="n">
        <v>405.68</v>
      </c>
    </row>
    <row r="16" customFormat="false" ht="14.25" hidden="false" customHeight="false" outlineLevel="0" collapsed="false">
      <c r="C16" s="1" t="n">
        <f aca="false">SUM(C4:C15)</f>
        <v>5726.25</v>
      </c>
      <c r="D16" s="1" t="n">
        <f aca="false">SUM(D4:D15)</f>
        <v>1219.69125</v>
      </c>
      <c r="K16" s="1" t="n">
        <f aca="false">SUM(K3:K15)</f>
        <v>1064.11</v>
      </c>
      <c r="M16" s="1" t="n">
        <f aca="false">SUM(M3:M15)</f>
        <v>1738</v>
      </c>
      <c r="O16" s="1" t="n">
        <f aca="false">SUM(O3:O15)</f>
        <v>1551.18</v>
      </c>
    </row>
    <row r="18" customFormat="false" ht="14.25" hidden="false" customHeight="false" outlineLevel="0" collapsed="false">
      <c r="A18" s="14" t="s">
        <v>52</v>
      </c>
      <c r="B18" s="14" t="n">
        <f aca="false">D18/3</f>
        <v>1502.18625</v>
      </c>
      <c r="D18" s="1" t="n">
        <f aca="false">C16-D16</f>
        <v>4506.55875</v>
      </c>
      <c r="I18" s="15" t="s">
        <v>53</v>
      </c>
      <c r="J18" s="15"/>
      <c r="K18" s="15" t="n">
        <f aca="false">B18-K16</f>
        <v>438.07625</v>
      </c>
      <c r="L18" s="15"/>
      <c r="M18" s="15" t="n">
        <f aca="false">SUM(B18-M16)</f>
        <v>-235.81375</v>
      </c>
      <c r="N18" s="15"/>
      <c r="O18" s="15" t="n">
        <f aca="false">SUM(B18-O16)</f>
        <v>-48.9937500000001</v>
      </c>
    </row>
    <row r="19" customFormat="false" ht="14.25" hidden="false" customHeight="false" outlineLevel="0" collapsed="false">
      <c r="I19" s="14" t="s">
        <v>54</v>
      </c>
      <c r="J19" s="14"/>
      <c r="K19" s="14"/>
      <c r="L19" s="14"/>
      <c r="M19" s="14"/>
      <c r="N19" s="14"/>
      <c r="O19" s="14" t="n">
        <f aca="false">SUM(K18+M18+O18)</f>
        <v>153.26875</v>
      </c>
    </row>
    <row r="21" customFormat="false" ht="14.25" hidden="false" customHeight="false" outlineLevel="0" collapsed="false">
      <c r="A21" s="10"/>
      <c r="B21" s="10"/>
      <c r="C21" s="10"/>
      <c r="D21" s="10"/>
      <c r="E21" s="10"/>
      <c r="F21" s="10"/>
      <c r="H21" s="10"/>
      <c r="I21" s="10"/>
      <c r="J21" s="10"/>
      <c r="K21" s="10"/>
      <c r="L21" s="10"/>
      <c r="M21" s="10"/>
      <c r="N21" s="10"/>
      <c r="O21" s="10"/>
      <c r="P21" s="10"/>
    </row>
    <row r="23" customFormat="false" ht="37.5" hidden="false" customHeight="true" outlineLevel="0" collapsed="false">
      <c r="A23" s="2" t="s">
        <v>55</v>
      </c>
      <c r="B23" s="2"/>
      <c r="C23" s="2"/>
      <c r="D23" s="2"/>
      <c r="E23" s="2"/>
      <c r="I23" s="11" t="s">
        <v>56</v>
      </c>
      <c r="J23" s="11"/>
      <c r="K23" s="11"/>
      <c r="L23" s="11"/>
      <c r="M23" s="11"/>
      <c r="N23" s="11"/>
      <c r="O23" s="11"/>
    </row>
    <row r="25" customFormat="false" ht="14.25" hidden="false" customHeight="false" outlineLevel="0" collapsed="false">
      <c r="A25" s="3" t="s">
        <v>1</v>
      </c>
      <c r="B25" s="4" t="s">
        <v>2</v>
      </c>
      <c r="C25" s="4" t="s">
        <v>3</v>
      </c>
      <c r="D25" s="4" t="s">
        <v>4</v>
      </c>
      <c r="E25" s="5" t="s">
        <v>5</v>
      </c>
      <c r="I25" s="3" t="s">
        <v>28</v>
      </c>
      <c r="J25" s="12" t="s">
        <v>57</v>
      </c>
      <c r="K25" s="12"/>
      <c r="L25" s="12" t="s">
        <v>58</v>
      </c>
      <c r="M25" s="12"/>
      <c r="N25" s="13" t="s">
        <v>59</v>
      </c>
      <c r="O25" s="13"/>
    </row>
    <row r="26" customFormat="false" ht="14.25" hidden="false" customHeight="false" outlineLevel="0" collapsed="false">
      <c r="A26" s="6"/>
      <c r="B26" s="7" t="s">
        <v>60</v>
      </c>
      <c r="C26" s="7" t="n">
        <v>800</v>
      </c>
      <c r="D26" s="7" t="n">
        <f aca="false">C26*0.246</f>
        <v>196.8</v>
      </c>
      <c r="E26" s="7"/>
      <c r="I26" s="7" t="s">
        <v>33</v>
      </c>
      <c r="J26" s="7"/>
      <c r="K26" s="7" t="n">
        <v>600</v>
      </c>
      <c r="L26" s="7"/>
      <c r="M26" s="7" t="n">
        <v>600</v>
      </c>
      <c r="N26" s="7"/>
      <c r="O26" s="7" t="n">
        <v>600</v>
      </c>
    </row>
    <row r="27" customFormat="false" ht="14.25" hidden="false" customHeight="false" outlineLevel="0" collapsed="false">
      <c r="A27" s="8"/>
      <c r="B27" s="9" t="s">
        <v>61</v>
      </c>
      <c r="C27" s="9" t="n">
        <v>1400</v>
      </c>
      <c r="D27" s="7" t="n">
        <f aca="false">C27*0.246</f>
        <v>344.4</v>
      </c>
      <c r="E27" s="9"/>
      <c r="I27" s="9" t="s">
        <v>35</v>
      </c>
      <c r="J27" s="9"/>
      <c r="K27" s="9" t="n">
        <v>112</v>
      </c>
      <c r="L27" s="9"/>
      <c r="M27" s="9" t="n">
        <v>112</v>
      </c>
      <c r="N27" s="9"/>
      <c r="O27" s="9" t="n">
        <v>112</v>
      </c>
    </row>
    <row r="28" customFormat="false" ht="14.25" hidden="false" customHeight="false" outlineLevel="0" collapsed="false">
      <c r="A28" s="8"/>
      <c r="B28" s="9" t="s">
        <v>24</v>
      </c>
      <c r="C28" s="9" t="n">
        <v>720</v>
      </c>
      <c r="D28" s="7" t="n">
        <f aca="false">C28*0.246</f>
        <v>177.12</v>
      </c>
      <c r="E28" s="9"/>
      <c r="I28" s="9" t="s">
        <v>37</v>
      </c>
      <c r="J28" s="9"/>
      <c r="K28" s="9" t="n">
        <v>30.08</v>
      </c>
      <c r="L28" s="9"/>
      <c r="M28" s="9" t="n">
        <v>30.08</v>
      </c>
      <c r="N28" s="9"/>
      <c r="O28" s="9" t="n">
        <v>29.9</v>
      </c>
    </row>
    <row r="29" customFormat="false" ht="14.25" hidden="false" customHeight="false" outlineLevel="0" collapsed="false">
      <c r="A29" s="8"/>
      <c r="B29" s="9" t="s">
        <v>62</v>
      </c>
      <c r="C29" s="16" t="n">
        <v>407.55</v>
      </c>
      <c r="D29" s="7" t="n">
        <f aca="false">C29*0.246</f>
        <v>100.2573</v>
      </c>
      <c r="E29" s="9"/>
      <c r="I29" s="9" t="s">
        <v>39</v>
      </c>
      <c r="J29" s="9"/>
      <c r="K29" s="9" t="n">
        <v>26.31</v>
      </c>
      <c r="L29" s="9"/>
      <c r="M29" s="9" t="n">
        <v>26.31</v>
      </c>
      <c r="N29" s="9"/>
      <c r="O29" s="9" t="n">
        <v>26.31</v>
      </c>
    </row>
    <row r="30" customFormat="false" ht="14.25" hidden="false" customHeight="false" outlineLevel="0" collapsed="false">
      <c r="A30" s="8"/>
      <c r="B30" s="9" t="s">
        <v>63</v>
      </c>
      <c r="C30" s="9" t="n">
        <v>285</v>
      </c>
      <c r="D30" s="7" t="n">
        <f aca="false">C30*0.246</f>
        <v>70.11</v>
      </c>
      <c r="E30" s="9"/>
      <c r="I30" s="9" t="s">
        <v>41</v>
      </c>
      <c r="J30" s="9"/>
      <c r="K30" s="9" t="n">
        <v>50</v>
      </c>
      <c r="L30" s="9"/>
      <c r="M30" s="9" t="n">
        <v>50</v>
      </c>
      <c r="N30" s="9"/>
      <c r="O30" s="9" t="n">
        <v>50</v>
      </c>
    </row>
    <row r="31" customFormat="false" ht="14.25" hidden="false" customHeight="false" outlineLevel="0" collapsed="false">
      <c r="A31" s="8"/>
      <c r="B31" s="9" t="s">
        <v>64</v>
      </c>
      <c r="C31" s="9" t="n">
        <v>457.9</v>
      </c>
      <c r="D31" s="7" t="n">
        <f aca="false">C31*0.246</f>
        <v>112.6434</v>
      </c>
      <c r="E31" s="9"/>
      <c r="I31" s="9" t="s">
        <v>43</v>
      </c>
      <c r="J31" s="9"/>
      <c r="K31" s="9" t="n">
        <v>6</v>
      </c>
      <c r="L31" s="9"/>
      <c r="M31" s="9" t="n">
        <v>6</v>
      </c>
      <c r="N31" s="9"/>
      <c r="O31" s="9" t="n">
        <v>6</v>
      </c>
    </row>
    <row r="32" customFormat="false" ht="14.25" hidden="false" customHeight="false" outlineLevel="0" collapsed="false">
      <c r="A32" s="8"/>
      <c r="B32" s="9" t="s">
        <v>65</v>
      </c>
      <c r="C32" s="16" t="n">
        <v>513</v>
      </c>
      <c r="D32" s="7" t="n">
        <f aca="false">C32*0.246</f>
        <v>126.198</v>
      </c>
      <c r="E32" s="9"/>
      <c r="I32" s="9" t="s">
        <v>45</v>
      </c>
      <c r="J32" s="9"/>
      <c r="K32" s="9" t="n">
        <v>31.9</v>
      </c>
      <c r="L32" s="9"/>
      <c r="M32" s="9" t="n">
        <v>31.9</v>
      </c>
      <c r="N32" s="9"/>
      <c r="O32" s="9" t="n">
        <v>32.37</v>
      </c>
    </row>
    <row r="33" customFormat="false" ht="14.25" hidden="false" customHeight="false" outlineLevel="0" collapsed="false">
      <c r="A33" s="8"/>
      <c r="B33" s="9" t="s">
        <v>66</v>
      </c>
      <c r="C33" s="9" t="n">
        <v>209</v>
      </c>
      <c r="D33" s="7" t="n">
        <f aca="false">C33*0.246</f>
        <v>51.414</v>
      </c>
      <c r="E33" s="9"/>
      <c r="I33" s="9" t="s">
        <v>47</v>
      </c>
      <c r="J33" s="9"/>
      <c r="K33" s="9" t="n">
        <v>12.36</v>
      </c>
      <c r="L33" s="9"/>
      <c r="M33" s="9" t="n">
        <v>12.94</v>
      </c>
      <c r="N33" s="9"/>
      <c r="O33" s="9" t="n">
        <v>12.94</v>
      </c>
    </row>
    <row r="34" customFormat="false" ht="14.25" hidden="false" customHeight="false" outlineLevel="0" collapsed="false">
      <c r="A34" s="9"/>
      <c r="B34" s="9" t="s">
        <v>67</v>
      </c>
      <c r="C34" s="9" t="n">
        <v>182.4</v>
      </c>
      <c r="D34" s="7" t="n">
        <f aca="false">C34*0.246</f>
        <v>44.8704</v>
      </c>
      <c r="E34" s="9"/>
      <c r="I34" s="9" t="s">
        <v>48</v>
      </c>
      <c r="J34" s="9"/>
      <c r="K34" s="9" t="n">
        <v>8.5</v>
      </c>
      <c r="L34" s="9"/>
      <c r="M34" s="9"/>
      <c r="N34" s="9"/>
      <c r="O34" s="9" t="n">
        <v>8.5</v>
      </c>
    </row>
    <row r="35" customFormat="false" ht="14.25" hidden="false" customHeight="false" outlineLevel="0" collapsed="false">
      <c r="A35" s="9"/>
      <c r="B35" s="9"/>
      <c r="C35" s="9"/>
      <c r="D35" s="7" t="n">
        <f aca="false">C35*0.246</f>
        <v>0</v>
      </c>
      <c r="E35" s="9"/>
      <c r="I35" s="9"/>
      <c r="J35" s="9"/>
      <c r="K35" s="9"/>
      <c r="L35" s="9"/>
      <c r="M35" s="9"/>
      <c r="N35" s="9" t="s">
        <v>68</v>
      </c>
      <c r="O35" s="9" t="n">
        <v>83</v>
      </c>
    </row>
    <row r="36" customFormat="false" ht="14.25" hidden="false" customHeight="false" outlineLevel="0" collapsed="false">
      <c r="A36" s="9"/>
      <c r="B36" s="9" t="s">
        <v>69</v>
      </c>
      <c r="C36" s="9"/>
      <c r="D36" s="7" t="n">
        <f aca="false">C36*0.246</f>
        <v>0</v>
      </c>
      <c r="E36" s="9"/>
      <c r="I36" s="9"/>
      <c r="J36" s="9" t="s">
        <v>70</v>
      </c>
      <c r="K36" s="9" t="n">
        <v>17</v>
      </c>
      <c r="L36" s="9"/>
      <c r="M36" s="9"/>
      <c r="N36" s="9" t="s">
        <v>71</v>
      </c>
      <c r="O36" s="9" t="n">
        <v>231</v>
      </c>
    </row>
    <row r="37" customFormat="false" ht="14.25" hidden="false" customHeight="false" outlineLevel="0" collapsed="false">
      <c r="A37" s="9"/>
      <c r="B37" s="9" t="s">
        <v>24</v>
      </c>
      <c r="C37" s="9" t="n">
        <v>600</v>
      </c>
      <c r="D37" s="7" t="n">
        <f aca="false">C37*0.246</f>
        <v>147.6</v>
      </c>
      <c r="E37" s="9"/>
      <c r="I37" s="9" t="s">
        <v>50</v>
      </c>
      <c r="J37" s="9"/>
      <c r="K37" s="9" t="n">
        <v>125</v>
      </c>
      <c r="L37" s="9"/>
      <c r="M37" s="9" t="n">
        <v>60</v>
      </c>
      <c r="N37" s="9"/>
      <c r="O37" s="9" t="n">
        <v>115</v>
      </c>
    </row>
    <row r="38" customFormat="false" ht="14.25" hidden="false" customHeight="false" outlineLevel="0" collapsed="false">
      <c r="A38" s="9"/>
      <c r="B38" s="9"/>
      <c r="C38" s="9"/>
      <c r="D38" s="9" t="n">
        <f aca="false">C38*0.213</f>
        <v>0</v>
      </c>
      <c r="E38" s="9"/>
      <c r="I38" s="9" t="s">
        <v>51</v>
      </c>
      <c r="J38" s="9"/>
      <c r="K38" s="9" t="n">
        <v>400</v>
      </c>
      <c r="L38" s="9"/>
      <c r="M38" s="9" t="n">
        <v>79.53</v>
      </c>
      <c r="N38" s="9"/>
      <c r="O38" s="9" t="n">
        <v>145.56</v>
      </c>
    </row>
    <row r="39" customFormat="false" ht="14.25" hidden="false" customHeight="false" outlineLevel="0" collapsed="false">
      <c r="C39" s="1" t="n">
        <f aca="false">SUM(C26:C38)</f>
        <v>5574.85</v>
      </c>
      <c r="D39" s="1" t="n">
        <f aca="false">SUM(D26:D38)</f>
        <v>1371.4131</v>
      </c>
      <c r="K39" s="1" t="n">
        <f aca="false">SUM(K26:K38)</f>
        <v>1419.15</v>
      </c>
      <c r="M39" s="1" t="n">
        <f aca="false">SUM(M26:M38)</f>
        <v>1008.76</v>
      </c>
      <c r="O39" s="1" t="n">
        <f aca="false">SUM(O26:O38)</f>
        <v>1452.58</v>
      </c>
    </row>
    <row r="41" customFormat="false" ht="14.25" hidden="false" customHeight="false" outlineLevel="0" collapsed="false">
      <c r="A41" s="14" t="s">
        <v>52</v>
      </c>
      <c r="B41" s="14" t="n">
        <f aca="false">D41/3</f>
        <v>1401.14563333333</v>
      </c>
      <c r="D41" s="1" t="n">
        <f aca="false">C39-D39</f>
        <v>4203.4369</v>
      </c>
      <c r="I41" s="15" t="s">
        <v>53</v>
      </c>
      <c r="J41" s="15"/>
      <c r="K41" s="15" t="n">
        <f aca="false">B41-K39</f>
        <v>-18.0043666666666</v>
      </c>
      <c r="L41" s="15"/>
      <c r="M41" s="15" t="n">
        <f aca="false">SUM(B41-M39)</f>
        <v>392.385633333334</v>
      </c>
      <c r="N41" s="15"/>
      <c r="O41" s="15" t="n">
        <f aca="false">SUM(B41-O39)</f>
        <v>-51.4343666666664</v>
      </c>
    </row>
    <row r="42" customFormat="false" ht="14.25" hidden="false" customHeight="false" outlineLevel="0" collapsed="false">
      <c r="I42" s="14" t="s">
        <v>54</v>
      </c>
      <c r="J42" s="14"/>
      <c r="K42" s="14"/>
      <c r="L42" s="14"/>
      <c r="M42" s="14"/>
      <c r="N42" s="14"/>
      <c r="O42" s="14" t="n">
        <f aca="false">SUM(K41+M41+O41+O19)</f>
        <v>476.215650000001</v>
      </c>
    </row>
    <row r="43" customFormat="false" ht="14.25" hidden="false" customHeight="false" outlineLevel="0" collapsed="false">
      <c r="I43" s="17" t="s">
        <v>72</v>
      </c>
      <c r="J43" s="17"/>
      <c r="K43" s="17"/>
      <c r="L43" s="17"/>
      <c r="M43" s="17"/>
      <c r="N43" s="18" t="n">
        <v>1540.59</v>
      </c>
    </row>
    <row r="44" customFormat="false" ht="14.25" hidden="false" customHeight="false" outlineLevel="0" collapsed="false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6" customFormat="false" ht="37.5" hidden="false" customHeight="true" outlineLevel="0" collapsed="false">
      <c r="A46" s="2" t="s">
        <v>73</v>
      </c>
      <c r="B46" s="2"/>
      <c r="C46" s="2"/>
      <c r="D46" s="2"/>
      <c r="E46" s="2"/>
      <c r="I46" s="11" t="s">
        <v>74</v>
      </c>
      <c r="J46" s="11"/>
      <c r="K46" s="11"/>
      <c r="L46" s="11"/>
      <c r="M46" s="11"/>
      <c r="N46" s="11"/>
      <c r="O46" s="11"/>
      <c r="P46" s="20"/>
      <c r="Q46" s="21"/>
    </row>
    <row r="47" customFormat="false" ht="14.25" hidden="false" customHeight="false" outlineLevel="0" collapsed="false">
      <c r="P47" s="22"/>
      <c r="Q47" s="21"/>
    </row>
    <row r="48" customFormat="false" ht="14.25" hidden="false" customHeight="false" outlineLevel="0" collapsed="false">
      <c r="A48" s="3" t="s">
        <v>1</v>
      </c>
      <c r="B48" s="4" t="s">
        <v>2</v>
      </c>
      <c r="C48" s="4" t="s">
        <v>3</v>
      </c>
      <c r="D48" s="4" t="s">
        <v>4</v>
      </c>
      <c r="E48" s="5" t="s">
        <v>5</v>
      </c>
      <c r="I48" s="3" t="s">
        <v>28</v>
      </c>
      <c r="J48" s="12" t="s">
        <v>75</v>
      </c>
      <c r="K48" s="12"/>
      <c r="L48" s="12" t="s">
        <v>76</v>
      </c>
      <c r="M48" s="12"/>
      <c r="N48" s="13" t="s">
        <v>77</v>
      </c>
      <c r="O48" s="13"/>
      <c r="P48" s="22"/>
      <c r="Q48" s="21"/>
    </row>
    <row r="49" customFormat="false" ht="14.25" hidden="false" customHeight="false" outlineLevel="0" collapsed="false">
      <c r="A49" s="6"/>
      <c r="B49" s="9" t="s">
        <v>78</v>
      </c>
      <c r="C49" s="7" t="n">
        <v>400.9</v>
      </c>
      <c r="D49" s="7" t="n">
        <f aca="false">C49*0.246</f>
        <v>98.6214</v>
      </c>
      <c r="E49" s="7"/>
      <c r="I49" s="7" t="s">
        <v>33</v>
      </c>
      <c r="J49" s="7"/>
      <c r="K49" s="7" t="n">
        <v>600</v>
      </c>
      <c r="L49" s="7"/>
      <c r="M49" s="7" t="n">
        <v>600</v>
      </c>
      <c r="N49" s="7"/>
      <c r="O49" s="7" t="n">
        <v>600</v>
      </c>
      <c r="P49" s="22"/>
      <c r="Q49" s="21"/>
    </row>
    <row r="50" customFormat="false" ht="14.25" hidden="false" customHeight="false" outlineLevel="0" collapsed="false">
      <c r="A50" s="8"/>
      <c r="B50" s="9" t="s">
        <v>79</v>
      </c>
      <c r="C50" s="9" t="n">
        <v>136.8</v>
      </c>
      <c r="D50" s="7" t="n">
        <f aca="false">C50*0.246</f>
        <v>33.6528</v>
      </c>
      <c r="E50" s="9"/>
      <c r="I50" s="9" t="s">
        <v>35</v>
      </c>
      <c r="J50" s="9"/>
      <c r="K50" s="9" t="n">
        <v>112</v>
      </c>
      <c r="L50" s="9"/>
      <c r="M50" s="9" t="n">
        <v>112</v>
      </c>
      <c r="N50" s="9"/>
      <c r="O50" s="9" t="n">
        <v>112</v>
      </c>
      <c r="P50" s="22"/>
      <c r="Q50" s="21"/>
    </row>
    <row r="51" customFormat="false" ht="14.25" hidden="false" customHeight="false" outlineLevel="0" collapsed="false">
      <c r="A51" s="8"/>
      <c r="B51" s="9" t="s">
        <v>80</v>
      </c>
      <c r="C51" s="9" t="n">
        <v>340.1</v>
      </c>
      <c r="D51" s="7" t="n">
        <f aca="false">C51*0.246</f>
        <v>83.6646</v>
      </c>
      <c r="E51" s="9"/>
      <c r="I51" s="9" t="s">
        <v>37</v>
      </c>
      <c r="J51" s="9"/>
      <c r="K51" s="9" t="n">
        <v>49.1</v>
      </c>
      <c r="L51" s="9"/>
      <c r="M51" s="9" t="n">
        <v>49.1</v>
      </c>
      <c r="N51" s="9"/>
      <c r="O51" s="9" t="n">
        <v>53.43</v>
      </c>
      <c r="P51" s="22"/>
      <c r="Q51" s="21"/>
    </row>
    <row r="52" customFormat="false" ht="14.25" hidden="false" customHeight="false" outlineLevel="0" collapsed="false">
      <c r="A52" s="8"/>
      <c r="B52" s="9" t="s">
        <v>81</v>
      </c>
      <c r="C52" s="9" t="n">
        <v>287.85</v>
      </c>
      <c r="D52" s="7" t="n">
        <f aca="false">C52*0.246</f>
        <v>70.8111</v>
      </c>
      <c r="E52" s="9"/>
      <c r="I52" s="9" t="s">
        <v>39</v>
      </c>
      <c r="J52" s="9"/>
      <c r="K52" s="9" t="n">
        <v>26.31</v>
      </c>
      <c r="L52" s="9"/>
      <c r="M52" s="9" t="n">
        <v>26.31</v>
      </c>
      <c r="N52" s="9"/>
      <c r="O52" s="9" t="n">
        <v>26.31</v>
      </c>
      <c r="P52" s="22"/>
      <c r="Q52" s="21"/>
    </row>
    <row r="53" customFormat="false" ht="14.25" hidden="false" customHeight="false" outlineLevel="0" collapsed="false">
      <c r="A53" s="8"/>
      <c r="B53" s="9" t="s">
        <v>82</v>
      </c>
      <c r="C53" s="9" t="n">
        <v>45.6</v>
      </c>
      <c r="D53" s="7" t="n">
        <f aca="false">C53*0.246</f>
        <v>11.2176</v>
      </c>
      <c r="E53" s="9"/>
      <c r="I53" s="9" t="s">
        <v>41</v>
      </c>
      <c r="J53" s="9"/>
      <c r="K53" s="9" t="n">
        <v>50</v>
      </c>
      <c r="L53" s="9"/>
      <c r="M53" s="9" t="n">
        <v>50</v>
      </c>
      <c r="N53" s="9"/>
      <c r="O53" s="9" t="n">
        <v>50</v>
      </c>
      <c r="P53" s="22"/>
      <c r="Q53" s="21"/>
    </row>
    <row r="54" customFormat="false" ht="14.25" hidden="false" customHeight="false" outlineLevel="0" collapsed="false">
      <c r="A54" s="8"/>
      <c r="B54" s="9" t="s">
        <v>83</v>
      </c>
      <c r="C54" s="9" t="n">
        <v>146.3</v>
      </c>
      <c r="D54" s="7" t="n">
        <f aca="false">C54*0.246</f>
        <v>35.9898</v>
      </c>
      <c r="E54" s="9"/>
      <c r="I54" s="9" t="s">
        <v>43</v>
      </c>
      <c r="J54" s="9"/>
      <c r="K54" s="9" t="n">
        <v>6</v>
      </c>
      <c r="L54" s="9"/>
      <c r="M54" s="9" t="n">
        <v>6</v>
      </c>
      <c r="N54" s="9"/>
      <c r="O54" s="9" t="n">
        <v>6</v>
      </c>
      <c r="P54" s="22"/>
      <c r="Q54" s="21"/>
    </row>
    <row r="55" customFormat="false" ht="14.25" hidden="false" customHeight="false" outlineLevel="0" collapsed="false">
      <c r="A55" s="8"/>
      <c r="B55" s="9" t="s">
        <v>24</v>
      </c>
      <c r="C55" s="9" t="n">
        <v>1320</v>
      </c>
      <c r="D55" s="7" t="n">
        <f aca="false">C55*0.246</f>
        <v>324.72</v>
      </c>
      <c r="E55" s="9"/>
      <c r="I55" s="9" t="s">
        <v>45</v>
      </c>
      <c r="J55" s="9"/>
      <c r="K55" s="9" t="n">
        <v>31.9</v>
      </c>
      <c r="L55" s="9"/>
      <c r="M55" s="9" t="n">
        <v>31.9</v>
      </c>
      <c r="N55" s="9"/>
      <c r="O55" s="9" t="n">
        <v>31.9</v>
      </c>
      <c r="P55" s="22"/>
      <c r="Q55" s="21"/>
    </row>
    <row r="56" customFormat="false" ht="14.25" hidden="false" customHeight="false" outlineLevel="0" collapsed="false">
      <c r="A56" s="9"/>
      <c r="B56" s="9"/>
      <c r="C56" s="9"/>
      <c r="D56" s="7" t="n">
        <f aca="false">C56*0.246</f>
        <v>0</v>
      </c>
      <c r="E56" s="9"/>
      <c r="I56" s="9" t="s">
        <v>47</v>
      </c>
      <c r="J56" s="9"/>
      <c r="K56" s="9" t="n">
        <v>12.36</v>
      </c>
      <c r="L56" s="9"/>
      <c r="M56" s="9" t="n">
        <v>20.6</v>
      </c>
      <c r="N56" s="9"/>
      <c r="O56" s="9" t="n">
        <v>12.36</v>
      </c>
      <c r="P56" s="22"/>
      <c r="Q56" s="21"/>
    </row>
    <row r="57" customFormat="false" ht="14.25" hidden="false" customHeight="false" outlineLevel="0" collapsed="false">
      <c r="A57" s="9"/>
      <c r="B57" s="9"/>
      <c r="C57" s="9"/>
      <c r="D57" s="9"/>
      <c r="E57" s="9"/>
      <c r="I57" s="9" t="s">
        <v>48</v>
      </c>
      <c r="J57" s="9"/>
      <c r="K57" s="9" t="n">
        <v>8.5</v>
      </c>
      <c r="L57" s="9"/>
      <c r="M57" s="9"/>
      <c r="N57" s="9"/>
      <c r="O57" s="9" t="n">
        <v>8.5</v>
      </c>
      <c r="P57" s="22"/>
      <c r="Q57" s="21"/>
    </row>
    <row r="58" customFormat="false" ht="14.25" hidden="false" customHeight="false" outlineLevel="0" collapsed="false">
      <c r="A58" s="9"/>
      <c r="B58" s="9"/>
      <c r="C58" s="9"/>
      <c r="D58" s="9"/>
      <c r="E58" s="9"/>
      <c r="I58" s="9"/>
      <c r="J58" s="9"/>
      <c r="K58" s="9"/>
      <c r="L58" s="9"/>
      <c r="M58" s="9"/>
      <c r="N58" s="9"/>
      <c r="O58" s="9"/>
      <c r="P58" s="22"/>
      <c r="Q58" s="21"/>
    </row>
    <row r="59" customFormat="false" ht="14.25" hidden="false" customHeight="false" outlineLevel="0" collapsed="false">
      <c r="A59" s="9"/>
      <c r="B59" s="9"/>
      <c r="C59" s="9"/>
      <c r="D59" s="9"/>
      <c r="E59" s="9"/>
      <c r="I59" s="9" t="s">
        <v>50</v>
      </c>
      <c r="J59" s="9"/>
      <c r="K59" s="9"/>
      <c r="L59" s="9"/>
      <c r="M59" s="9"/>
      <c r="N59" s="9"/>
      <c r="O59" s="9"/>
      <c r="P59" s="22"/>
      <c r="Q59" s="21"/>
    </row>
    <row r="60" customFormat="false" ht="14.25" hidden="false" customHeight="false" outlineLevel="0" collapsed="false">
      <c r="A60" s="9"/>
      <c r="B60" s="9"/>
      <c r="C60" s="9"/>
      <c r="D60" s="9"/>
      <c r="E60" s="9"/>
      <c r="I60" s="9" t="s">
        <v>51</v>
      </c>
      <c r="J60" s="9"/>
      <c r="K60" s="9"/>
      <c r="L60" s="9"/>
      <c r="M60" s="9"/>
      <c r="N60" s="9"/>
      <c r="O60" s="9"/>
      <c r="P60" s="22"/>
      <c r="Q60" s="21"/>
    </row>
    <row r="61" customFormat="false" ht="14.25" hidden="false" customHeight="false" outlineLevel="0" collapsed="false">
      <c r="C61" s="1" t="n">
        <f aca="false">SUM(C49:C60)</f>
        <v>2677.55</v>
      </c>
      <c r="D61" s="1" t="n">
        <f aca="false">SUM(D49:D60)</f>
        <v>658.6773</v>
      </c>
      <c r="K61" s="1" t="n">
        <f aca="false">SUM(K48:K60)</f>
        <v>896.17</v>
      </c>
      <c r="M61" s="1" t="n">
        <f aca="false">SUM(M48:M60)</f>
        <v>895.91</v>
      </c>
      <c r="O61" s="1" t="n">
        <f aca="false">SUM(O48:O60)</f>
        <v>900.5</v>
      </c>
      <c r="P61" s="22"/>
      <c r="Q61" s="21"/>
    </row>
    <row r="62" customFormat="false" ht="14.25" hidden="false" customHeight="false" outlineLevel="0" collapsed="false">
      <c r="P62" s="22"/>
      <c r="Q62" s="21"/>
    </row>
    <row r="63" customFormat="false" ht="14.25" hidden="false" customHeight="false" outlineLevel="0" collapsed="false">
      <c r="A63" s="14" t="s">
        <v>52</v>
      </c>
      <c r="B63" s="14" t="n">
        <f aca="false">D63/3</f>
        <v>672.957566666667</v>
      </c>
      <c r="D63" s="1" t="n">
        <f aca="false">C61-D61</f>
        <v>2018.8727</v>
      </c>
      <c r="I63" s="15" t="s">
        <v>53</v>
      </c>
      <c r="J63" s="15"/>
      <c r="K63" s="15" t="n">
        <f aca="false">B63-K61</f>
        <v>-223.212433333333</v>
      </c>
      <c r="L63" s="15"/>
      <c r="M63" s="15" t="n">
        <f aca="false">SUM(B63-M61)</f>
        <v>-222.952433333333</v>
      </c>
      <c r="N63" s="15"/>
      <c r="O63" s="15" t="n">
        <f aca="false">SUM(B63-O61)</f>
        <v>-227.542433333333</v>
      </c>
      <c r="P63" s="23"/>
      <c r="Q63" s="21"/>
    </row>
    <row r="64" customFormat="false" ht="14.25" hidden="false" customHeight="false" outlineLevel="0" collapsed="false">
      <c r="I64" s="14" t="s">
        <v>54</v>
      </c>
      <c r="J64" s="14"/>
      <c r="K64" s="14"/>
      <c r="L64" s="14"/>
      <c r="M64" s="14"/>
      <c r="N64" s="14"/>
      <c r="O64" s="14" t="n">
        <f aca="false">SUM(K63+M63+O63+O42)</f>
        <v>-197.491649999998</v>
      </c>
      <c r="P64" s="22"/>
      <c r="Q64" s="21"/>
    </row>
    <row r="65" customFormat="false" ht="14.25" hidden="false" customHeight="false" outlineLevel="0" collapsed="false">
      <c r="I65" s="17" t="s">
        <v>84</v>
      </c>
      <c r="J65" s="17"/>
      <c r="K65" s="17"/>
      <c r="L65" s="17"/>
      <c r="M65" s="17"/>
      <c r="N65" s="18" t="n">
        <f aca="false">N43+O64</f>
        <v>1343.09835</v>
      </c>
      <c r="P65" s="22"/>
      <c r="Q65" s="21"/>
    </row>
    <row r="66" customFormat="false" ht="14.25" hidden="false" customHeight="false" outlineLevel="0" collapsed="false">
      <c r="A66" s="10"/>
      <c r="B66" s="10"/>
      <c r="C66" s="10"/>
      <c r="D66" s="10"/>
      <c r="E66" s="10"/>
      <c r="F66" s="10"/>
      <c r="H66" s="10"/>
      <c r="I66" s="10"/>
      <c r="J66" s="10"/>
      <c r="K66" s="10"/>
      <c r="L66" s="10"/>
      <c r="M66" s="10"/>
      <c r="N66" s="10"/>
      <c r="O66" s="10"/>
      <c r="P66" s="21"/>
      <c r="Q66" s="21"/>
    </row>
    <row r="67" customFormat="false" ht="14.25" hidden="false" customHeight="false" outlineLevel="0" collapsed="false">
      <c r="P67" s="22"/>
      <c r="Q67" s="21"/>
    </row>
    <row r="68" customFormat="false" ht="37.5" hidden="false" customHeight="true" outlineLevel="0" collapsed="false">
      <c r="A68" s="2" t="s">
        <v>85</v>
      </c>
      <c r="B68" s="2"/>
      <c r="C68" s="2"/>
      <c r="D68" s="2"/>
      <c r="E68" s="2"/>
      <c r="I68" s="11" t="s">
        <v>86</v>
      </c>
      <c r="J68" s="11"/>
      <c r="K68" s="11"/>
      <c r="L68" s="11"/>
      <c r="M68" s="11"/>
      <c r="N68" s="11"/>
      <c r="O68" s="11"/>
      <c r="P68" s="20"/>
      <c r="Q68" s="21"/>
    </row>
    <row r="69" customFormat="false" ht="14.25" hidden="false" customHeight="false" outlineLevel="0" collapsed="false">
      <c r="P69" s="22"/>
      <c r="Q69" s="21"/>
    </row>
    <row r="70" customFormat="false" ht="14.25" hidden="false" customHeight="false" outlineLevel="0" collapsed="false">
      <c r="A70" s="3" t="s">
        <v>1</v>
      </c>
      <c r="B70" s="4" t="s">
        <v>2</v>
      </c>
      <c r="C70" s="4" t="s">
        <v>3</v>
      </c>
      <c r="D70" s="4" t="s">
        <v>4</v>
      </c>
      <c r="E70" s="5" t="s">
        <v>5</v>
      </c>
      <c r="I70" s="3" t="s">
        <v>28</v>
      </c>
      <c r="J70" s="12" t="s">
        <v>57</v>
      </c>
      <c r="K70" s="12"/>
      <c r="L70" s="12" t="s">
        <v>58</v>
      </c>
      <c r="M70" s="12"/>
      <c r="N70" s="13" t="s">
        <v>59</v>
      </c>
      <c r="O70" s="13"/>
      <c r="P70" s="22"/>
      <c r="Q70" s="21"/>
    </row>
    <row r="71" customFormat="false" ht="14.25" hidden="false" customHeight="false" outlineLevel="0" collapsed="false">
      <c r="A71" s="6"/>
      <c r="B71" s="7" t="s">
        <v>24</v>
      </c>
      <c r="C71" s="7" t="n">
        <v>480</v>
      </c>
      <c r="D71" s="7" t="n">
        <f aca="false">C71*0.246</f>
        <v>118.08</v>
      </c>
      <c r="E71" s="7"/>
      <c r="I71" s="7" t="s">
        <v>33</v>
      </c>
      <c r="J71" s="7"/>
      <c r="K71" s="7" t="n">
        <v>600</v>
      </c>
      <c r="L71" s="7"/>
      <c r="M71" s="7" t="n">
        <v>600</v>
      </c>
      <c r="N71" s="7"/>
      <c r="O71" s="7" t="n">
        <v>600</v>
      </c>
      <c r="P71" s="22"/>
      <c r="Q71" s="21"/>
    </row>
    <row r="72" customFormat="false" ht="14.25" hidden="false" customHeight="false" outlineLevel="0" collapsed="false">
      <c r="A72" s="8"/>
      <c r="B72" s="9" t="s">
        <v>87</v>
      </c>
      <c r="C72" s="9" t="n">
        <v>349.6</v>
      </c>
      <c r="D72" s="7" t="n">
        <f aca="false">C72*0.246</f>
        <v>86.0016</v>
      </c>
      <c r="E72" s="9"/>
      <c r="I72" s="9" t="s">
        <v>35</v>
      </c>
      <c r="J72" s="9"/>
      <c r="K72" s="9" t="n">
        <v>112</v>
      </c>
      <c r="L72" s="9"/>
      <c r="M72" s="9" t="n">
        <v>112</v>
      </c>
      <c r="N72" s="9"/>
      <c r="O72" s="9" t="n">
        <v>112</v>
      </c>
      <c r="P72" s="22"/>
      <c r="Q72" s="21"/>
    </row>
    <row r="73" customFormat="false" ht="14.25" hidden="false" customHeight="false" outlineLevel="0" collapsed="false">
      <c r="A73" s="8"/>
      <c r="B73" s="9" t="s">
        <v>88</v>
      </c>
      <c r="C73" s="9" t="n">
        <v>437</v>
      </c>
      <c r="D73" s="7" t="n">
        <f aca="false">C73*0.246</f>
        <v>107.502</v>
      </c>
      <c r="E73" s="9"/>
      <c r="I73" s="9" t="s">
        <v>37</v>
      </c>
      <c r="J73" s="9"/>
      <c r="K73" s="9" t="n">
        <v>49.1</v>
      </c>
      <c r="L73" s="9"/>
      <c r="M73" s="9" t="n">
        <v>49.1</v>
      </c>
      <c r="N73" s="9"/>
      <c r="O73" s="9" t="n">
        <v>53.43</v>
      </c>
      <c r="P73" s="22"/>
      <c r="Q73" s="21"/>
    </row>
    <row r="74" customFormat="false" ht="14.25" hidden="false" customHeight="false" outlineLevel="0" collapsed="false">
      <c r="A74" s="8"/>
      <c r="B74" s="9" t="s">
        <v>89</v>
      </c>
      <c r="C74" s="9" t="n">
        <v>290.7</v>
      </c>
      <c r="D74" s="7" t="n">
        <f aca="false">C74*0.246</f>
        <v>71.5122</v>
      </c>
      <c r="E74" s="9"/>
      <c r="I74" s="9" t="s">
        <v>39</v>
      </c>
      <c r="J74" s="9"/>
      <c r="K74" s="9" t="n">
        <v>26.31</v>
      </c>
      <c r="L74" s="9"/>
      <c r="M74" s="9" t="n">
        <v>26.31</v>
      </c>
      <c r="N74" s="9"/>
      <c r="O74" s="9" t="n">
        <v>26.31</v>
      </c>
      <c r="P74" s="22"/>
      <c r="Q74" s="21"/>
    </row>
    <row r="75" customFormat="false" ht="14.25" hidden="false" customHeight="false" outlineLevel="0" collapsed="false">
      <c r="A75" s="8"/>
      <c r="B75" s="9" t="s">
        <v>90</v>
      </c>
      <c r="C75" s="9" t="n">
        <v>218.5</v>
      </c>
      <c r="D75" s="7" t="n">
        <f aca="false">C75*0.246</f>
        <v>53.751</v>
      </c>
      <c r="E75" s="9"/>
      <c r="I75" s="9" t="s">
        <v>41</v>
      </c>
      <c r="J75" s="9"/>
      <c r="K75" s="9" t="n">
        <v>50</v>
      </c>
      <c r="L75" s="9"/>
      <c r="M75" s="9" t="n">
        <v>50</v>
      </c>
      <c r="N75" s="9"/>
      <c r="O75" s="9" t="n">
        <v>50</v>
      </c>
      <c r="P75" s="22"/>
      <c r="Q75" s="21"/>
    </row>
    <row r="76" customFormat="false" ht="14.25" hidden="false" customHeight="false" outlineLevel="0" collapsed="false">
      <c r="A76" s="8"/>
      <c r="B76" s="9" t="s">
        <v>91</v>
      </c>
      <c r="C76" s="9" t="n">
        <v>350.55</v>
      </c>
      <c r="D76" s="7" t="n">
        <f aca="false">C76*0.246</f>
        <v>86.2353</v>
      </c>
      <c r="E76" s="9"/>
      <c r="I76" s="9" t="s">
        <v>43</v>
      </c>
      <c r="J76" s="9"/>
      <c r="K76" s="9" t="n">
        <v>6</v>
      </c>
      <c r="L76" s="9"/>
      <c r="M76" s="9" t="n">
        <v>6</v>
      </c>
      <c r="N76" s="9"/>
      <c r="O76" s="9" t="n">
        <v>6</v>
      </c>
      <c r="P76" s="22"/>
      <c r="Q76" s="21"/>
    </row>
    <row r="77" customFormat="false" ht="14.25" hidden="false" customHeight="false" outlineLevel="0" collapsed="false">
      <c r="A77" s="8"/>
      <c r="B77" s="9" t="s">
        <v>92</v>
      </c>
      <c r="C77" s="9" t="n">
        <v>199.5</v>
      </c>
      <c r="D77" s="7" t="n">
        <f aca="false">C77*0.246</f>
        <v>49.077</v>
      </c>
      <c r="E77" s="9"/>
      <c r="I77" s="9" t="s">
        <v>45</v>
      </c>
      <c r="J77" s="9"/>
      <c r="K77" s="9" t="n">
        <v>31.9</v>
      </c>
      <c r="L77" s="9"/>
      <c r="M77" s="9" t="n">
        <v>31.9</v>
      </c>
      <c r="N77" s="9"/>
      <c r="O77" s="9" t="n">
        <v>31.9</v>
      </c>
      <c r="P77" s="22"/>
      <c r="Q77" s="21"/>
    </row>
    <row r="78" customFormat="false" ht="14.25" hidden="false" customHeight="false" outlineLevel="0" collapsed="false">
      <c r="A78" s="8"/>
      <c r="B78" s="9" t="s">
        <v>93</v>
      </c>
      <c r="C78" s="9" t="n">
        <v>35</v>
      </c>
      <c r="D78" s="7" t="n">
        <f aca="false">C78*0.246</f>
        <v>8.61</v>
      </c>
      <c r="E78" s="9"/>
      <c r="I78" s="9" t="s">
        <v>47</v>
      </c>
      <c r="J78" s="9"/>
      <c r="K78" s="9" t="n">
        <v>12.36</v>
      </c>
      <c r="L78" s="9"/>
      <c r="M78" s="9" t="n">
        <v>20.6</v>
      </c>
      <c r="N78" s="9"/>
      <c r="O78" s="9" t="n">
        <v>12.36</v>
      </c>
      <c r="P78" s="22"/>
      <c r="Q78" s="21"/>
    </row>
    <row r="79" customFormat="false" ht="14.25" hidden="false" customHeight="false" outlineLevel="0" collapsed="false">
      <c r="A79" s="9"/>
      <c r="B79" s="9" t="s">
        <v>94</v>
      </c>
      <c r="C79" s="9" t="n">
        <v>280</v>
      </c>
      <c r="D79" s="7" t="n">
        <f aca="false">C79*0.246</f>
        <v>68.88</v>
      </c>
      <c r="E79" s="9"/>
      <c r="I79" s="9" t="s">
        <v>48</v>
      </c>
      <c r="J79" s="9"/>
      <c r="K79" s="9" t="n">
        <v>8.5</v>
      </c>
      <c r="L79" s="9"/>
      <c r="M79" s="9"/>
      <c r="N79" s="9"/>
      <c r="O79" s="9" t="n">
        <v>8.5</v>
      </c>
      <c r="P79" s="22"/>
      <c r="Q79" s="21"/>
    </row>
    <row r="80" customFormat="false" ht="14.25" hidden="false" customHeight="false" outlineLevel="0" collapsed="false">
      <c r="A80" s="9"/>
      <c r="B80" s="9"/>
      <c r="C80" s="9"/>
      <c r="D80" s="7" t="n">
        <f aca="false">C80*0.246</f>
        <v>0</v>
      </c>
      <c r="E80" s="9"/>
      <c r="I80" s="9"/>
      <c r="J80" s="9"/>
      <c r="K80" s="9"/>
      <c r="L80" s="9"/>
      <c r="M80" s="9"/>
      <c r="N80" s="9"/>
      <c r="O80" s="9"/>
      <c r="P80" s="22"/>
      <c r="Q80" s="21"/>
    </row>
    <row r="81" customFormat="false" ht="14.25" hidden="false" customHeight="false" outlineLevel="0" collapsed="false">
      <c r="A81" s="9"/>
      <c r="B81" s="9"/>
      <c r="C81" s="9"/>
      <c r="D81" s="9" t="n">
        <f aca="false">C81*0.246</f>
        <v>0</v>
      </c>
      <c r="E81" s="9"/>
      <c r="I81" s="9" t="s">
        <v>50</v>
      </c>
      <c r="J81" s="9"/>
      <c r="K81" s="9"/>
      <c r="L81" s="9"/>
      <c r="M81" s="9"/>
      <c r="N81" s="9"/>
      <c r="O81" s="9"/>
      <c r="P81" s="22"/>
      <c r="Q81" s="21"/>
    </row>
    <row r="82" customFormat="false" ht="14.25" hidden="false" customHeight="false" outlineLevel="0" collapsed="false">
      <c r="A82" s="9"/>
      <c r="B82" s="9"/>
      <c r="C82" s="9"/>
      <c r="D82" s="9"/>
      <c r="E82" s="9"/>
      <c r="I82" s="9" t="s">
        <v>51</v>
      </c>
      <c r="J82" s="9"/>
      <c r="K82" s="9"/>
      <c r="L82" s="9"/>
      <c r="M82" s="9"/>
      <c r="N82" s="9"/>
      <c r="O82" s="9"/>
      <c r="P82" s="22"/>
      <c r="Q82" s="21"/>
    </row>
    <row r="83" customFormat="false" ht="14.25" hidden="false" customHeight="false" outlineLevel="0" collapsed="false">
      <c r="C83" s="1" t="n">
        <f aca="false">SUM(C71:C82)</f>
        <v>2640.85</v>
      </c>
      <c r="D83" s="1" t="n">
        <f aca="false">SUM(D71:D82)</f>
        <v>649.6491</v>
      </c>
      <c r="K83" s="1" t="n">
        <f aca="false">SUM(K71:K82)</f>
        <v>896.17</v>
      </c>
      <c r="M83" s="1" t="n">
        <f aca="false">SUM(M71:M82)</f>
        <v>895.91</v>
      </c>
      <c r="O83" s="1" t="n">
        <f aca="false">SUM(O71:O82)</f>
        <v>900.5</v>
      </c>
      <c r="P83" s="22"/>
      <c r="Q83" s="21"/>
    </row>
    <row r="84" customFormat="false" ht="14.25" hidden="false" customHeight="false" outlineLevel="0" collapsed="false">
      <c r="P84" s="22"/>
      <c r="Q84" s="21"/>
    </row>
    <row r="85" customFormat="false" ht="14.25" hidden="false" customHeight="false" outlineLevel="0" collapsed="false">
      <c r="A85" s="14" t="s">
        <v>52</v>
      </c>
      <c r="B85" s="14" t="n">
        <f aca="false">D85/3</f>
        <v>663.733633333333</v>
      </c>
      <c r="D85" s="1" t="n">
        <f aca="false">C83-D83</f>
        <v>1991.2009</v>
      </c>
      <c r="I85" s="15" t="s">
        <v>53</v>
      </c>
      <c r="J85" s="15"/>
      <c r="K85" s="15" t="n">
        <f aca="false">B85-K83</f>
        <v>-232.436366666667</v>
      </c>
      <c r="L85" s="15"/>
      <c r="M85" s="15" t="n">
        <f aca="false">SUM(B85-M83)</f>
        <v>-232.176366666667</v>
      </c>
      <c r="N85" s="15"/>
      <c r="O85" s="15" t="n">
        <f aca="false">SUM(B85-O83)</f>
        <v>-236.766366666667</v>
      </c>
      <c r="P85" s="23"/>
      <c r="Q85" s="21"/>
    </row>
    <row r="86" customFormat="false" ht="14.25" hidden="false" customHeight="false" outlineLevel="0" collapsed="false">
      <c r="I86" s="14" t="s">
        <v>54</v>
      </c>
      <c r="J86" s="14"/>
      <c r="K86" s="14"/>
      <c r="L86" s="14"/>
      <c r="M86" s="14"/>
      <c r="N86" s="14"/>
      <c r="O86" s="14" t="n">
        <f aca="false">SUM(K85+M85+O85+O64)</f>
        <v>-898.870749999999</v>
      </c>
      <c r="P86" s="22"/>
      <c r="Q86" s="21"/>
    </row>
    <row r="87" customFormat="false" ht="14.25" hidden="false" customHeight="false" outlineLevel="0" collapsed="false">
      <c r="A87" s="22"/>
      <c r="B87" s="22"/>
      <c r="C87" s="22"/>
      <c r="D87" s="22"/>
      <c r="E87" s="22"/>
      <c r="F87" s="22"/>
      <c r="G87" s="21"/>
      <c r="H87" s="22"/>
      <c r="I87" s="22"/>
      <c r="J87" s="22"/>
      <c r="K87" s="22"/>
      <c r="L87" s="22"/>
      <c r="M87" s="22"/>
      <c r="N87" s="22"/>
      <c r="O87" s="22"/>
      <c r="P87" s="22"/>
      <c r="Q87" s="21"/>
    </row>
    <row r="88" customFormat="false" ht="14.25" hidden="false" customHeight="false" outlineLevel="0" collapsed="false">
      <c r="A88" s="22"/>
      <c r="B88" s="22"/>
      <c r="C88" s="22"/>
      <c r="D88" s="22"/>
      <c r="E88" s="22"/>
      <c r="F88" s="22"/>
      <c r="G88" s="21"/>
      <c r="H88" s="22"/>
      <c r="I88" s="22"/>
      <c r="J88" s="22"/>
      <c r="K88" s="22"/>
      <c r="L88" s="22"/>
      <c r="M88" s="22"/>
      <c r="N88" s="22"/>
      <c r="O88" s="22"/>
      <c r="P88" s="22"/>
      <c r="Q88" s="21"/>
    </row>
    <row r="89" customFormat="false" ht="14.25" hidden="false" customHeight="false" outlineLevel="0" collapsed="false">
      <c r="A89" s="22"/>
      <c r="B89" s="22"/>
      <c r="C89" s="22"/>
      <c r="D89" s="22"/>
      <c r="E89" s="22"/>
      <c r="F89" s="22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1"/>
    </row>
    <row r="90" customFormat="false" ht="14.25" hidden="false" customHeight="false" outlineLevel="0" collapsed="false">
      <c r="A90" s="24"/>
      <c r="B90" s="24"/>
      <c r="C90" s="24" t="n">
        <f aca="false">SUM(C83+C39+C61+C16)</f>
        <v>16619.5</v>
      </c>
      <c r="D90" s="24" t="n">
        <f aca="false">C90*0.246</f>
        <v>4088.397</v>
      </c>
      <c r="E90" s="24"/>
    </row>
    <row r="91" customFormat="false" ht="14.25" hidden="false" customHeight="false" outlineLevel="0" collapsed="false">
      <c r="A91" s="24" t="s">
        <v>95</v>
      </c>
      <c r="B91" s="24" t="n">
        <f aca="false">C90/12</f>
        <v>1384.95833333333</v>
      </c>
      <c r="C91" s="24"/>
      <c r="D91" s="24"/>
      <c r="E91" s="24"/>
    </row>
    <row r="92" customFormat="false" ht="14.25" hidden="false" customHeight="false" outlineLevel="0" collapsed="false">
      <c r="A92" s="24" t="s">
        <v>96</v>
      </c>
      <c r="B92" s="24" t="n">
        <f aca="false">D92/12</f>
        <v>1044.25858333333</v>
      </c>
      <c r="C92" s="24"/>
      <c r="D92" s="24" t="n">
        <f aca="false">C90-D90</f>
        <v>12531.103</v>
      </c>
      <c r="E92" s="24"/>
    </row>
  </sheetData>
  <mergeCells count="22">
    <mergeCell ref="A1:E1"/>
    <mergeCell ref="I1:O1"/>
    <mergeCell ref="J3:K3"/>
    <mergeCell ref="L3:M3"/>
    <mergeCell ref="N3:O3"/>
    <mergeCell ref="A23:E23"/>
    <mergeCell ref="I23:O23"/>
    <mergeCell ref="J25:K25"/>
    <mergeCell ref="L25:M25"/>
    <mergeCell ref="N25:O25"/>
    <mergeCell ref="I43:M43"/>
    <mergeCell ref="A46:E46"/>
    <mergeCell ref="I46:O46"/>
    <mergeCell ref="J48:K48"/>
    <mergeCell ref="L48:M48"/>
    <mergeCell ref="N48:O48"/>
    <mergeCell ref="I65:M65"/>
    <mergeCell ref="A68:E68"/>
    <mergeCell ref="I68:O68"/>
    <mergeCell ref="J70:K70"/>
    <mergeCell ref="L70:M70"/>
    <mergeCell ref="N70:O7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5"/>
  <sheetViews>
    <sheetView showFormulas="false" showGridLines="true" showRowColHeaders="true" showZeros="true" rightToLeft="false" tabSelected="false" showOutlineSymbols="true" defaultGridColor="true" view="normal" topLeftCell="A71" colorId="64" zoomScale="85" zoomScaleNormal="85" zoomScalePageLayoutView="100" workbookViewId="0">
      <selection pane="topLeft" activeCell="C90" activeCellId="0" sqref="C90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19.44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5" min="5" style="1" width="16.22"/>
    <col collapsed="false" customWidth="true" hidden="false" outlineLevel="0" max="6" min="6" style="1" width="4.22"/>
    <col collapsed="false" customWidth="true" hidden="false" outlineLevel="0" max="7" min="7" style="10" width="4.22"/>
    <col collapsed="false" customWidth="true" hidden="false" outlineLevel="0" max="8" min="8" style="1" width="4.22"/>
    <col collapsed="false" customWidth="true" hidden="false" outlineLevel="0" max="9" min="9" style="1" width="17.76"/>
    <col collapsed="false" customWidth="false" hidden="false" outlineLevel="0" max="17" min="17" style="10" width="9.21"/>
  </cols>
  <sheetData>
    <row r="1" customFormat="false" ht="37.5" hidden="false" customHeight="true" outlineLevel="0" collapsed="false">
      <c r="A1" s="2" t="s">
        <v>97</v>
      </c>
      <c r="B1" s="2"/>
      <c r="C1" s="2"/>
      <c r="D1" s="2"/>
      <c r="E1" s="2"/>
      <c r="I1" s="11" t="s">
        <v>98</v>
      </c>
      <c r="J1" s="11"/>
      <c r="K1" s="11"/>
      <c r="L1" s="11"/>
      <c r="M1" s="11"/>
      <c r="N1" s="11"/>
      <c r="O1" s="11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I3" s="3" t="s">
        <v>28</v>
      </c>
      <c r="J3" s="12" t="s">
        <v>29</v>
      </c>
      <c r="K3" s="12"/>
      <c r="L3" s="12" t="s">
        <v>30</v>
      </c>
      <c r="M3" s="12"/>
      <c r="N3" s="13" t="s">
        <v>31</v>
      </c>
      <c r="O3" s="13"/>
    </row>
    <row r="4" customFormat="false" ht="14.25" hidden="false" customHeight="false" outlineLevel="0" collapsed="false">
      <c r="A4" s="6"/>
      <c r="B4" s="7" t="s">
        <v>99</v>
      </c>
      <c r="C4" s="7" t="n">
        <v>1000</v>
      </c>
      <c r="D4" s="7" t="n">
        <f aca="false">C4*0.246</f>
        <v>246</v>
      </c>
      <c r="E4" s="7"/>
      <c r="I4" s="7" t="s">
        <v>33</v>
      </c>
      <c r="J4" s="7"/>
      <c r="K4" s="7" t="n">
        <v>600</v>
      </c>
      <c r="L4" s="7"/>
      <c r="M4" s="7" t="n">
        <v>600</v>
      </c>
      <c r="N4" s="7"/>
      <c r="O4" s="7" t="n">
        <v>600</v>
      </c>
    </row>
    <row r="5" customFormat="false" ht="14.25" hidden="false" customHeight="false" outlineLevel="0" collapsed="false">
      <c r="A5" s="8"/>
      <c r="B5" s="9" t="s">
        <v>100</v>
      </c>
      <c r="C5" s="9" t="n">
        <v>1000</v>
      </c>
      <c r="D5" s="7" t="n">
        <f aca="false">C5*0.246</f>
        <v>246</v>
      </c>
      <c r="E5" s="9"/>
      <c r="I5" s="9" t="s">
        <v>35</v>
      </c>
      <c r="J5" s="9"/>
      <c r="K5" s="9"/>
      <c r="L5" s="9"/>
      <c r="M5" s="9"/>
      <c r="N5" s="9"/>
      <c r="O5" s="9"/>
    </row>
    <row r="6" customFormat="false" ht="14.25" hidden="false" customHeight="false" outlineLevel="0" collapsed="false">
      <c r="A6" s="8"/>
      <c r="B6" s="9" t="s">
        <v>101</v>
      </c>
      <c r="C6" s="9" t="n">
        <v>500</v>
      </c>
      <c r="D6" s="7" t="n">
        <f aca="false">C6*0.246</f>
        <v>123</v>
      </c>
      <c r="E6" s="9"/>
      <c r="I6" s="9" t="s">
        <v>102</v>
      </c>
      <c r="J6" s="9"/>
      <c r="K6" s="9" t="n">
        <v>290</v>
      </c>
      <c r="L6" s="9"/>
      <c r="M6" s="9"/>
      <c r="N6" s="9"/>
      <c r="O6" s="9"/>
    </row>
    <row r="7" customFormat="false" ht="14.25" hidden="false" customHeight="false" outlineLevel="0" collapsed="false">
      <c r="A7" s="8"/>
      <c r="B7" s="9" t="s">
        <v>38</v>
      </c>
      <c r="C7" s="9" t="n">
        <v>384.75</v>
      </c>
      <c r="D7" s="7" t="n">
        <f aca="false">C7*0.246</f>
        <v>94.6485</v>
      </c>
      <c r="E7" s="9"/>
      <c r="I7" s="9" t="s">
        <v>39</v>
      </c>
      <c r="J7" s="9"/>
      <c r="K7" s="9" t="n">
        <v>26.71</v>
      </c>
      <c r="L7" s="9"/>
      <c r="M7" s="9" t="n">
        <v>26.31</v>
      </c>
      <c r="N7" s="9"/>
      <c r="O7" s="9" t="n">
        <v>26.31</v>
      </c>
    </row>
    <row r="8" customFormat="false" ht="14.25" hidden="false" customHeight="false" outlineLevel="0" collapsed="false">
      <c r="A8" s="8"/>
      <c r="B8" s="9" t="s">
        <v>40</v>
      </c>
      <c r="C8" s="25" t="n">
        <v>419.9</v>
      </c>
      <c r="D8" s="7" t="n">
        <f aca="false">C8*0.246</f>
        <v>103.2954</v>
      </c>
      <c r="E8" s="9"/>
      <c r="I8" s="9" t="s">
        <v>41</v>
      </c>
      <c r="J8" s="9"/>
      <c r="K8" s="9" t="n">
        <v>50</v>
      </c>
      <c r="L8" s="9"/>
      <c r="M8" s="9" t="n">
        <v>50</v>
      </c>
      <c r="N8" s="9"/>
      <c r="O8" s="9" t="n">
        <v>50</v>
      </c>
    </row>
    <row r="9" customFormat="false" ht="14.25" hidden="false" customHeight="false" outlineLevel="0" collapsed="false">
      <c r="A9" s="8"/>
      <c r="B9" s="9" t="s">
        <v>42</v>
      </c>
      <c r="C9" s="25" t="n">
        <v>467.4</v>
      </c>
      <c r="D9" s="7" t="n">
        <f aca="false">C9*0.246</f>
        <v>114.9804</v>
      </c>
      <c r="E9" s="9"/>
      <c r="I9" s="9" t="s">
        <v>43</v>
      </c>
      <c r="J9" s="9"/>
      <c r="K9" s="9" t="n">
        <v>6</v>
      </c>
      <c r="L9" s="9"/>
      <c r="M9" s="9" t="n">
        <v>6</v>
      </c>
      <c r="N9" s="9"/>
      <c r="O9" s="9" t="n">
        <v>6</v>
      </c>
    </row>
    <row r="10" customFormat="false" ht="14.25" hidden="false" customHeight="false" outlineLevel="0" collapsed="false">
      <c r="A10" s="8"/>
      <c r="B10" s="9" t="s">
        <v>103</v>
      </c>
      <c r="C10" s="9" t="n">
        <v>330.6</v>
      </c>
      <c r="D10" s="7" t="n">
        <f aca="false">C10*0.246</f>
        <v>81.3276</v>
      </c>
      <c r="E10" s="9"/>
      <c r="I10" s="9" t="s">
        <v>45</v>
      </c>
      <c r="J10" s="9"/>
      <c r="K10" s="9" t="n">
        <v>31.9</v>
      </c>
      <c r="L10" s="9" t="n">
        <v>9.22</v>
      </c>
      <c r="M10" s="9" t="n">
        <v>47.7</v>
      </c>
      <c r="N10" s="9"/>
      <c r="O10" s="9" t="n">
        <v>31.9</v>
      </c>
    </row>
    <row r="11" customFormat="false" ht="14.25" hidden="false" customHeight="false" outlineLevel="0" collapsed="false">
      <c r="A11" s="9"/>
      <c r="B11" s="9" t="s">
        <v>104</v>
      </c>
      <c r="C11" s="25" t="n">
        <v>329.65</v>
      </c>
      <c r="D11" s="7" t="n">
        <f aca="false">C11*0.246</f>
        <v>81.0939</v>
      </c>
      <c r="E11" s="9"/>
      <c r="I11" s="9" t="s">
        <v>47</v>
      </c>
      <c r="J11" s="9"/>
      <c r="K11" s="9" t="n">
        <v>12.36</v>
      </c>
      <c r="L11" s="9"/>
      <c r="M11" s="9" t="n">
        <v>20.6</v>
      </c>
      <c r="N11" s="9"/>
      <c r="O11" s="9" t="n">
        <v>12.36</v>
      </c>
    </row>
    <row r="12" customFormat="false" ht="14.25" hidden="false" customHeight="false" outlineLevel="0" collapsed="false">
      <c r="A12" s="9"/>
      <c r="B12" s="9" t="s">
        <v>44</v>
      </c>
      <c r="C12" s="25" t="n">
        <v>294.5</v>
      </c>
      <c r="D12" s="7" t="n">
        <f aca="false">C12*0.246</f>
        <v>72.447</v>
      </c>
      <c r="E12" s="9"/>
      <c r="I12" s="9" t="s">
        <v>48</v>
      </c>
      <c r="J12" s="9"/>
      <c r="K12" s="9" t="n">
        <v>8.5</v>
      </c>
      <c r="L12" s="9"/>
      <c r="M12" s="9"/>
      <c r="N12" s="9"/>
      <c r="O12" s="9" t="n">
        <v>8.5</v>
      </c>
    </row>
    <row r="13" customFormat="false" ht="14.25" hidden="false" customHeight="false" outlineLevel="0" collapsed="false">
      <c r="A13" s="9"/>
      <c r="B13" s="9" t="s">
        <v>105</v>
      </c>
      <c r="C13" s="9" t="n">
        <v>150</v>
      </c>
      <c r="D13" s="7" t="n">
        <f aca="false">C13*0.246</f>
        <v>36.9</v>
      </c>
      <c r="E13" s="9"/>
      <c r="I13" s="9" t="s">
        <v>106</v>
      </c>
      <c r="J13" s="9"/>
      <c r="K13" s="9" t="n">
        <v>45</v>
      </c>
      <c r="L13" s="9"/>
      <c r="M13" s="9" t="n">
        <v>45</v>
      </c>
      <c r="N13" s="9"/>
      <c r="O13" s="9" t="n">
        <v>45</v>
      </c>
    </row>
    <row r="14" customFormat="false" ht="14.25" hidden="false" customHeight="false" outlineLevel="0" collapsed="false">
      <c r="A14" s="9"/>
      <c r="B14" s="9"/>
      <c r="C14" s="9"/>
      <c r="D14" s="7"/>
      <c r="E14" s="9"/>
      <c r="I14" s="9" t="s">
        <v>50</v>
      </c>
      <c r="J14" s="9"/>
      <c r="K14" s="9"/>
      <c r="L14" s="9"/>
      <c r="M14" s="9"/>
      <c r="N14" s="9"/>
      <c r="O14" s="9"/>
    </row>
    <row r="15" customFormat="false" ht="14.25" hidden="false" customHeight="false" outlineLevel="0" collapsed="false">
      <c r="A15" s="9"/>
      <c r="B15" s="9"/>
      <c r="C15" s="9"/>
      <c r="D15" s="7" t="n">
        <f aca="false">C15*0.246</f>
        <v>0</v>
      </c>
      <c r="E15" s="9"/>
      <c r="I15" s="9" t="s">
        <v>51</v>
      </c>
      <c r="J15" s="9"/>
      <c r="K15" s="9"/>
      <c r="L15" s="9"/>
      <c r="M15" s="9"/>
      <c r="N15" s="9"/>
      <c r="O15" s="9"/>
    </row>
    <row r="16" customFormat="false" ht="14.25" hidden="false" customHeight="false" outlineLevel="0" collapsed="false">
      <c r="C16" s="1" t="n">
        <f aca="false">SUM(C4:C15)</f>
        <v>4876.8</v>
      </c>
      <c r="D16" s="1" t="n">
        <f aca="false">SUM(D4:D15)</f>
        <v>1199.6928</v>
      </c>
      <c r="K16" s="1" t="n">
        <f aca="false">SUM(K3:K15)</f>
        <v>1070.47</v>
      </c>
      <c r="M16" s="1" t="n">
        <f aca="false">SUM(M3:M15)</f>
        <v>795.61</v>
      </c>
      <c r="O16" s="1" t="n">
        <f aca="false">SUM(O3:O15)</f>
        <v>780.07</v>
      </c>
    </row>
    <row r="18" customFormat="false" ht="14.25" hidden="false" customHeight="false" outlineLevel="0" collapsed="false">
      <c r="A18" s="14" t="s">
        <v>52</v>
      </c>
      <c r="B18" s="14" t="n">
        <f aca="false">D18/3</f>
        <v>1225.7024</v>
      </c>
      <c r="D18" s="1" t="n">
        <f aca="false">C16-D16</f>
        <v>3677.1072</v>
      </c>
      <c r="I18" s="15" t="s">
        <v>53</v>
      </c>
      <c r="J18" s="15"/>
      <c r="K18" s="15" t="n">
        <f aca="false">B18-K16</f>
        <v>155.2324</v>
      </c>
      <c r="L18" s="15"/>
      <c r="M18" s="15" t="n">
        <f aca="false">SUM(B18-M16)</f>
        <v>430.0924</v>
      </c>
      <c r="N18" s="15"/>
      <c r="O18" s="15" t="n">
        <f aca="false">SUM(B18-O16)</f>
        <v>445.6324</v>
      </c>
    </row>
    <row r="19" customFormat="false" ht="14.25" hidden="false" customHeight="false" outlineLevel="0" collapsed="false">
      <c r="I19" s="14" t="s">
        <v>54</v>
      </c>
      <c r="J19" s="14"/>
      <c r="K19" s="14"/>
      <c r="L19" s="14"/>
      <c r="M19" s="14"/>
      <c r="N19" s="14"/>
      <c r="O19" s="14" t="n">
        <f aca="false">SUM(K18+M18+O18)</f>
        <v>1030.9572</v>
      </c>
    </row>
    <row r="21" customFormat="false" ht="14.25" hidden="false" customHeight="false" outlineLevel="0" collapsed="false">
      <c r="A21" s="10"/>
      <c r="B21" s="10"/>
      <c r="C21" s="10"/>
      <c r="D21" s="10"/>
      <c r="E21" s="10"/>
      <c r="F21" s="10"/>
      <c r="H21" s="10"/>
      <c r="I21" s="10"/>
      <c r="J21" s="10"/>
      <c r="K21" s="10"/>
      <c r="L21" s="10"/>
      <c r="M21" s="10"/>
      <c r="N21" s="10"/>
      <c r="O21" s="10"/>
      <c r="P21" s="10"/>
    </row>
    <row r="23" customFormat="false" ht="37.5" hidden="false" customHeight="true" outlineLevel="0" collapsed="false">
      <c r="A23" s="2" t="s">
        <v>107</v>
      </c>
      <c r="B23" s="2"/>
      <c r="C23" s="2"/>
      <c r="D23" s="2"/>
      <c r="E23" s="2"/>
      <c r="I23" s="11" t="s">
        <v>108</v>
      </c>
      <c r="J23" s="11"/>
      <c r="K23" s="11"/>
      <c r="L23" s="11"/>
      <c r="M23" s="11"/>
      <c r="N23" s="11"/>
      <c r="O23" s="11"/>
    </row>
    <row r="25" customFormat="false" ht="14.25" hidden="false" customHeight="false" outlineLevel="0" collapsed="false">
      <c r="A25" s="3" t="s">
        <v>1</v>
      </c>
      <c r="B25" s="4" t="s">
        <v>2</v>
      </c>
      <c r="C25" s="4" t="s">
        <v>3</v>
      </c>
      <c r="D25" s="4" t="s">
        <v>4</v>
      </c>
      <c r="E25" s="5" t="s">
        <v>5</v>
      </c>
      <c r="I25" s="3" t="s">
        <v>28</v>
      </c>
      <c r="J25" s="12" t="s">
        <v>57</v>
      </c>
      <c r="K25" s="12"/>
      <c r="L25" s="12" t="s">
        <v>58</v>
      </c>
      <c r="M25" s="12"/>
      <c r="N25" s="13" t="s">
        <v>59</v>
      </c>
      <c r="O25" s="13"/>
    </row>
    <row r="26" customFormat="false" ht="14.25" hidden="false" customHeight="false" outlineLevel="0" collapsed="false">
      <c r="A26" s="6"/>
      <c r="B26" s="9" t="s">
        <v>109</v>
      </c>
      <c r="C26" s="9" t="n">
        <v>1590</v>
      </c>
      <c r="D26" s="7" t="n">
        <f aca="false">C26*0.246</f>
        <v>391.14</v>
      </c>
      <c r="E26" s="7"/>
      <c r="I26" s="7" t="s">
        <v>33</v>
      </c>
      <c r="J26" s="7"/>
      <c r="K26" s="7" t="n">
        <v>600</v>
      </c>
      <c r="L26" s="7"/>
      <c r="M26" s="7" t="n">
        <v>600</v>
      </c>
      <c r="N26" s="7"/>
      <c r="O26" s="7" t="n">
        <v>600</v>
      </c>
    </row>
    <row r="27" customFormat="false" ht="14.25" hidden="false" customHeight="false" outlineLevel="0" collapsed="false">
      <c r="A27" s="8"/>
      <c r="B27" s="9"/>
      <c r="C27" s="9"/>
      <c r="D27" s="7" t="n">
        <f aca="false">C27*0.246</f>
        <v>0</v>
      </c>
      <c r="E27" s="9"/>
      <c r="I27" s="9" t="s">
        <v>35</v>
      </c>
      <c r="J27" s="9"/>
      <c r="K27" s="9"/>
      <c r="L27" s="9"/>
      <c r="M27" s="9"/>
      <c r="N27" s="9"/>
      <c r="O27" s="9"/>
    </row>
    <row r="28" customFormat="false" ht="14.25" hidden="false" customHeight="false" outlineLevel="0" collapsed="false">
      <c r="A28" s="8"/>
      <c r="B28" s="9"/>
      <c r="C28" s="9"/>
      <c r="D28" s="7" t="n">
        <f aca="false">C28*0.246</f>
        <v>0</v>
      </c>
      <c r="E28" s="9"/>
      <c r="I28" s="9" t="s">
        <v>45</v>
      </c>
      <c r="J28" s="9"/>
      <c r="K28" s="9"/>
      <c r="L28" s="9"/>
      <c r="M28" s="9"/>
      <c r="N28" s="9"/>
      <c r="O28" s="9"/>
    </row>
    <row r="29" customFormat="false" ht="14.25" hidden="false" customHeight="false" outlineLevel="0" collapsed="false">
      <c r="A29" s="8"/>
      <c r="B29" s="9" t="s">
        <v>62</v>
      </c>
      <c r="C29" s="9" t="n">
        <v>499.7</v>
      </c>
      <c r="D29" s="7" t="n">
        <f aca="false">C29*0.246</f>
        <v>122.9262</v>
      </c>
      <c r="E29" s="9"/>
      <c r="I29" s="9" t="s">
        <v>39</v>
      </c>
      <c r="J29" s="9"/>
      <c r="K29" s="9" t="n">
        <v>26.31</v>
      </c>
      <c r="L29" s="9"/>
      <c r="M29" s="9" t="n">
        <v>26.31</v>
      </c>
      <c r="N29" s="9"/>
      <c r="O29" s="9" t="n">
        <v>26.31</v>
      </c>
    </row>
    <row r="30" customFormat="false" ht="14.25" hidden="false" customHeight="false" outlineLevel="0" collapsed="false">
      <c r="A30" s="8"/>
      <c r="B30" s="9" t="s">
        <v>63</v>
      </c>
      <c r="C30" s="9" t="n">
        <v>380.5</v>
      </c>
      <c r="D30" s="7" t="n">
        <f aca="false">C30*0.246</f>
        <v>93.603</v>
      </c>
      <c r="E30" s="9"/>
      <c r="I30" s="9" t="s">
        <v>41</v>
      </c>
      <c r="J30" s="9"/>
      <c r="K30" s="9" t="n">
        <v>50</v>
      </c>
      <c r="L30" s="9"/>
      <c r="M30" s="9" t="n">
        <v>50</v>
      </c>
      <c r="N30" s="9"/>
      <c r="O30" s="9" t="n">
        <v>50</v>
      </c>
    </row>
    <row r="31" customFormat="false" ht="14.25" hidden="false" customHeight="false" outlineLevel="0" collapsed="false">
      <c r="A31" s="8"/>
      <c r="B31" s="9" t="s">
        <v>64</v>
      </c>
      <c r="C31" s="9" t="n">
        <v>410</v>
      </c>
      <c r="D31" s="7" t="n">
        <f aca="false">C31*0.246</f>
        <v>100.86</v>
      </c>
      <c r="E31" s="9"/>
      <c r="I31" s="9" t="s">
        <v>43</v>
      </c>
      <c r="J31" s="9"/>
      <c r="K31" s="9" t="n">
        <v>6</v>
      </c>
      <c r="L31" s="9"/>
      <c r="M31" s="9" t="n">
        <v>6</v>
      </c>
      <c r="N31" s="9"/>
      <c r="O31" s="9" t="n">
        <v>6</v>
      </c>
    </row>
    <row r="32" customFormat="false" ht="14.25" hidden="false" customHeight="false" outlineLevel="0" collapsed="false">
      <c r="A32" s="8"/>
      <c r="B32" s="9" t="s">
        <v>65</v>
      </c>
      <c r="C32" s="9" t="n">
        <v>351.5</v>
      </c>
      <c r="D32" s="7" t="n">
        <f aca="false">C32*0.246</f>
        <v>86.469</v>
      </c>
      <c r="E32" s="9"/>
      <c r="I32" s="9" t="s">
        <v>45</v>
      </c>
      <c r="J32" s="9"/>
      <c r="K32" s="9" t="n">
        <v>31.9</v>
      </c>
      <c r="L32" s="9"/>
      <c r="M32" s="9" t="n">
        <v>31.9</v>
      </c>
      <c r="N32" s="9"/>
      <c r="O32" s="9" t="n">
        <v>32.37</v>
      </c>
    </row>
    <row r="33" customFormat="false" ht="14.25" hidden="false" customHeight="false" outlineLevel="0" collapsed="false">
      <c r="A33" s="8"/>
      <c r="B33" s="9" t="s">
        <v>66</v>
      </c>
      <c r="C33" s="9" t="n">
        <v>209</v>
      </c>
      <c r="D33" s="7" t="n">
        <f aca="false">C33*0.246</f>
        <v>51.414</v>
      </c>
      <c r="E33" s="9"/>
      <c r="I33" s="9" t="s">
        <v>47</v>
      </c>
      <c r="J33" s="9"/>
      <c r="K33" s="9" t="n">
        <v>12.36</v>
      </c>
      <c r="L33" s="9"/>
      <c r="M33" s="9" t="n">
        <v>12.94</v>
      </c>
      <c r="N33" s="9"/>
      <c r="O33" s="9" t="n">
        <v>12.94</v>
      </c>
    </row>
    <row r="34" customFormat="false" ht="14.25" hidden="false" customHeight="false" outlineLevel="0" collapsed="false">
      <c r="A34" s="9"/>
      <c r="B34" s="9" t="s">
        <v>67</v>
      </c>
      <c r="C34" s="9" t="n">
        <v>151</v>
      </c>
      <c r="D34" s="7" t="n">
        <f aca="false">C34*0.246</f>
        <v>37.146</v>
      </c>
      <c r="E34" s="9"/>
      <c r="I34" s="9" t="s">
        <v>48</v>
      </c>
      <c r="J34" s="9"/>
      <c r="K34" s="9" t="n">
        <v>8.5</v>
      </c>
      <c r="L34" s="9"/>
      <c r="M34" s="9"/>
      <c r="N34" s="9"/>
      <c r="O34" s="9" t="n">
        <v>8.5</v>
      </c>
    </row>
    <row r="35" customFormat="false" ht="14.25" hidden="false" customHeight="false" outlineLevel="0" collapsed="false">
      <c r="A35" s="9"/>
      <c r="B35" s="9" t="s">
        <v>110</v>
      </c>
      <c r="C35" s="9" t="n">
        <v>1000</v>
      </c>
      <c r="D35" s="7" t="n">
        <f aca="false">C35*0.246</f>
        <v>246</v>
      </c>
      <c r="E35" s="9"/>
      <c r="I35" s="9"/>
      <c r="J35" s="9"/>
      <c r="K35" s="9"/>
      <c r="L35" s="9"/>
      <c r="M35" s="9"/>
      <c r="N35" s="9"/>
      <c r="O35" s="9"/>
    </row>
    <row r="36" customFormat="false" ht="14.25" hidden="false" customHeight="false" outlineLevel="0" collapsed="false">
      <c r="A36" s="9"/>
      <c r="B36" s="9"/>
      <c r="C36" s="9"/>
      <c r="D36" s="7"/>
      <c r="E36" s="9"/>
      <c r="I36" s="9"/>
      <c r="J36" s="9"/>
      <c r="K36" s="9"/>
      <c r="L36" s="9"/>
      <c r="M36" s="9"/>
      <c r="N36" s="9"/>
      <c r="O36" s="9"/>
    </row>
    <row r="37" customFormat="false" ht="14.25" hidden="false" customHeight="false" outlineLevel="0" collapsed="false">
      <c r="A37" s="9"/>
      <c r="B37" s="9"/>
      <c r="C37" s="9"/>
      <c r="D37" s="7"/>
      <c r="E37" s="9"/>
      <c r="I37" s="9" t="s">
        <v>50</v>
      </c>
      <c r="J37" s="9"/>
      <c r="K37" s="9"/>
      <c r="L37" s="9"/>
      <c r="M37" s="9"/>
      <c r="N37" s="9"/>
      <c r="O37" s="9"/>
    </row>
    <row r="38" customFormat="false" ht="14.25" hidden="false" customHeight="false" outlineLevel="0" collapsed="false">
      <c r="A38" s="9"/>
      <c r="B38" s="9"/>
      <c r="C38" s="9"/>
      <c r="D38" s="7"/>
      <c r="E38" s="9"/>
      <c r="I38" s="9" t="s">
        <v>51</v>
      </c>
      <c r="J38" s="9"/>
      <c r="K38" s="9"/>
      <c r="L38" s="9"/>
      <c r="M38" s="9"/>
      <c r="N38" s="9"/>
      <c r="O38" s="9"/>
    </row>
    <row r="39" customFormat="false" ht="14.25" hidden="false" customHeight="false" outlineLevel="0" collapsed="false">
      <c r="C39" s="1" t="n">
        <f aca="false">SUM(C26:C37)</f>
        <v>4591.7</v>
      </c>
      <c r="D39" s="1" t="n">
        <f aca="false">SUM(D26:D37)</f>
        <v>1129.5582</v>
      </c>
      <c r="K39" s="1" t="n">
        <f aca="false">SUM(K26:K38)</f>
        <v>735.07</v>
      </c>
      <c r="M39" s="1" t="n">
        <f aca="false">SUM(M26:M38)</f>
        <v>727.15</v>
      </c>
      <c r="O39" s="1" t="n">
        <f aca="false">SUM(O26:O38)</f>
        <v>736.12</v>
      </c>
    </row>
    <row r="41" customFormat="false" ht="14.25" hidden="false" customHeight="false" outlineLevel="0" collapsed="false">
      <c r="A41" s="14" t="s">
        <v>52</v>
      </c>
      <c r="B41" s="14" t="n">
        <f aca="false">D41/3</f>
        <v>1154.04726666667</v>
      </c>
      <c r="D41" s="1" t="n">
        <f aca="false">C39-D39</f>
        <v>3462.1418</v>
      </c>
      <c r="I41" s="15" t="s">
        <v>53</v>
      </c>
      <c r="J41" s="15"/>
      <c r="K41" s="15" t="n">
        <f aca="false">B41-K39</f>
        <v>418.977266666667</v>
      </c>
      <c r="L41" s="15"/>
      <c r="M41" s="15" t="n">
        <f aca="false">SUM(B41-M39)</f>
        <v>426.897266666667</v>
      </c>
      <c r="N41" s="15"/>
      <c r="O41" s="15" t="n">
        <f aca="false">SUM(B41-O39)</f>
        <v>417.927266666667</v>
      </c>
    </row>
    <row r="42" customFormat="false" ht="14.25" hidden="false" customHeight="false" outlineLevel="0" collapsed="false">
      <c r="I42" s="14" t="s">
        <v>54</v>
      </c>
      <c r="J42" s="14"/>
      <c r="K42" s="14"/>
      <c r="L42" s="14"/>
      <c r="M42" s="14"/>
      <c r="N42" s="14"/>
      <c r="O42" s="14" t="n">
        <f aca="false">SUM(K41+M41+O41+O19)</f>
        <v>2294.759</v>
      </c>
    </row>
    <row r="43" customFormat="false" ht="14.25" hidden="false" customHeight="false" outlineLevel="0" collapsed="false">
      <c r="I43" s="17" t="s">
        <v>72</v>
      </c>
      <c r="J43" s="17"/>
      <c r="K43" s="17"/>
      <c r="L43" s="17"/>
      <c r="M43" s="17"/>
      <c r="N43" s="18" t="n">
        <v>2366.78</v>
      </c>
      <c r="O43" s="1" t="n">
        <f aca="false">N43-D39</f>
        <v>1237.2218</v>
      </c>
    </row>
    <row r="44" customFormat="false" ht="14.25" hidden="false" customHeight="false" outlineLevel="0" collapsed="false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6" customFormat="false" ht="37.5" hidden="false" customHeight="true" outlineLevel="0" collapsed="false">
      <c r="A46" s="2" t="s">
        <v>111</v>
      </c>
      <c r="B46" s="2"/>
      <c r="C46" s="2"/>
      <c r="D46" s="2"/>
      <c r="E46" s="2"/>
      <c r="I46" s="11" t="s">
        <v>112</v>
      </c>
      <c r="J46" s="11"/>
      <c r="K46" s="11"/>
      <c r="L46" s="11"/>
      <c r="M46" s="11"/>
      <c r="N46" s="11"/>
      <c r="O46" s="11"/>
      <c r="P46" s="20"/>
      <c r="Q46" s="21"/>
    </row>
    <row r="47" customFormat="false" ht="14.25" hidden="false" customHeight="false" outlineLevel="0" collapsed="false">
      <c r="P47" s="22"/>
      <c r="Q47" s="21"/>
    </row>
    <row r="48" customFormat="false" ht="14.25" hidden="false" customHeight="false" outlineLevel="0" collapsed="false">
      <c r="A48" s="3" t="s">
        <v>1</v>
      </c>
      <c r="B48" s="4" t="s">
        <v>2</v>
      </c>
      <c r="C48" s="4" t="s">
        <v>3</v>
      </c>
      <c r="D48" s="4" t="s">
        <v>4</v>
      </c>
      <c r="E48" s="5" t="s">
        <v>5</v>
      </c>
      <c r="I48" s="3" t="s">
        <v>28</v>
      </c>
      <c r="J48" s="12" t="s">
        <v>75</v>
      </c>
      <c r="K48" s="12"/>
      <c r="L48" s="12" t="s">
        <v>76</v>
      </c>
      <c r="M48" s="12"/>
      <c r="N48" s="13" t="s">
        <v>77</v>
      </c>
      <c r="O48" s="13"/>
      <c r="P48" s="22"/>
      <c r="Q48" s="21"/>
    </row>
    <row r="49" customFormat="false" ht="14.25" hidden="false" customHeight="false" outlineLevel="0" collapsed="false">
      <c r="A49" s="6"/>
      <c r="B49" s="9" t="s">
        <v>78</v>
      </c>
      <c r="C49" s="7" t="n">
        <v>539.6</v>
      </c>
      <c r="D49" s="7" t="n">
        <f aca="false">C49*0.246</f>
        <v>132.7416</v>
      </c>
      <c r="E49" s="7"/>
      <c r="I49" s="7" t="s">
        <v>33</v>
      </c>
      <c r="J49" s="7"/>
      <c r="K49" s="7" t="n">
        <v>800</v>
      </c>
      <c r="L49" s="7"/>
      <c r="M49" s="7" t="n">
        <v>800</v>
      </c>
      <c r="N49" s="7"/>
      <c r="O49" s="7" t="n">
        <v>800</v>
      </c>
      <c r="P49" s="22"/>
      <c r="Q49" s="21"/>
    </row>
    <row r="50" customFormat="false" ht="14.25" hidden="false" customHeight="false" outlineLevel="0" collapsed="false">
      <c r="A50" s="8"/>
      <c r="B50" s="9" t="s">
        <v>79</v>
      </c>
      <c r="C50" s="9" t="n">
        <v>53.2</v>
      </c>
      <c r="D50" s="7" t="n">
        <f aca="false">C50*0.246</f>
        <v>13.0872</v>
      </c>
      <c r="E50" s="9"/>
      <c r="I50" s="9" t="s">
        <v>35</v>
      </c>
      <c r="J50" s="9"/>
      <c r="K50" s="9"/>
      <c r="L50" s="9"/>
      <c r="M50" s="9"/>
      <c r="N50" s="9"/>
      <c r="O50" s="9"/>
      <c r="P50" s="22"/>
      <c r="Q50" s="21"/>
    </row>
    <row r="51" customFormat="false" ht="14.25" hidden="false" customHeight="false" outlineLevel="0" collapsed="false">
      <c r="A51" s="8"/>
      <c r="B51" s="9" t="s">
        <v>80</v>
      </c>
      <c r="C51" s="9" t="n">
        <v>476</v>
      </c>
      <c r="D51" s="7" t="n">
        <f aca="false">C51*0.246</f>
        <v>117.096</v>
      </c>
      <c r="E51" s="9"/>
      <c r="I51" s="9" t="s">
        <v>45</v>
      </c>
      <c r="J51" s="9"/>
      <c r="K51" s="9"/>
      <c r="L51" s="9"/>
      <c r="M51" s="9" t="n">
        <v>49.1</v>
      </c>
      <c r="N51" s="9"/>
      <c r="O51" s="9" t="n">
        <v>53.43</v>
      </c>
      <c r="P51" s="22"/>
      <c r="Q51" s="21"/>
    </row>
    <row r="52" customFormat="false" ht="14.25" hidden="false" customHeight="false" outlineLevel="0" collapsed="false">
      <c r="A52" s="8"/>
      <c r="B52" s="9" t="s">
        <v>81</v>
      </c>
      <c r="C52" s="9" t="n">
        <v>235.6</v>
      </c>
      <c r="D52" s="7" t="n">
        <f aca="false">C52*0.246</f>
        <v>57.9576</v>
      </c>
      <c r="E52" s="9"/>
      <c r="I52" s="9" t="s">
        <v>39</v>
      </c>
      <c r="J52" s="9"/>
      <c r="K52" s="9" t="n">
        <v>26.31</v>
      </c>
      <c r="L52" s="9"/>
      <c r="M52" s="9" t="n">
        <v>26.31</v>
      </c>
      <c r="N52" s="9"/>
      <c r="O52" s="9" t="n">
        <v>26.31</v>
      </c>
      <c r="P52" s="22"/>
      <c r="Q52" s="21"/>
    </row>
    <row r="53" customFormat="false" ht="14.25" hidden="false" customHeight="false" outlineLevel="0" collapsed="false">
      <c r="A53" s="8"/>
      <c r="B53" s="9" t="s">
        <v>82</v>
      </c>
      <c r="C53" s="9" t="n">
        <v>0</v>
      </c>
      <c r="D53" s="7" t="n">
        <f aca="false">C53*0.246</f>
        <v>0</v>
      </c>
      <c r="E53" s="9"/>
      <c r="I53" s="9" t="s">
        <v>41</v>
      </c>
      <c r="J53" s="9"/>
      <c r="K53" s="9" t="n">
        <v>50</v>
      </c>
      <c r="L53" s="9"/>
      <c r="M53" s="9" t="n">
        <v>50</v>
      </c>
      <c r="N53" s="9"/>
      <c r="O53" s="9" t="n">
        <v>50</v>
      </c>
      <c r="P53" s="22"/>
      <c r="Q53" s="21"/>
    </row>
    <row r="54" customFormat="false" ht="14.25" hidden="false" customHeight="false" outlineLevel="0" collapsed="false">
      <c r="A54" s="8"/>
      <c r="B54" s="9" t="s">
        <v>83</v>
      </c>
      <c r="C54" s="9" t="n">
        <v>124.5</v>
      </c>
      <c r="D54" s="7" t="n">
        <f aca="false">C54*0.246</f>
        <v>30.627</v>
      </c>
      <c r="E54" s="9"/>
      <c r="I54" s="9" t="s">
        <v>43</v>
      </c>
      <c r="J54" s="9"/>
      <c r="K54" s="9" t="n">
        <v>6</v>
      </c>
      <c r="L54" s="9"/>
      <c r="M54" s="9" t="n">
        <v>6</v>
      </c>
      <c r="N54" s="9"/>
      <c r="O54" s="9" t="n">
        <v>6</v>
      </c>
      <c r="P54" s="22"/>
      <c r="Q54" s="21"/>
    </row>
    <row r="55" customFormat="false" ht="14.25" hidden="false" customHeight="false" outlineLevel="0" collapsed="false">
      <c r="A55" s="8"/>
      <c r="B55" s="9"/>
      <c r="C55" s="9"/>
      <c r="D55" s="7" t="n">
        <f aca="false">C55*0.246</f>
        <v>0</v>
      </c>
      <c r="E55" s="9"/>
      <c r="I55" s="9" t="s">
        <v>45</v>
      </c>
      <c r="J55" s="9"/>
      <c r="K55" s="9" t="n">
        <v>31.9</v>
      </c>
      <c r="L55" s="9"/>
      <c r="M55" s="9" t="n">
        <v>31.9</v>
      </c>
      <c r="N55" s="9"/>
      <c r="O55" s="9" t="n">
        <v>31.9</v>
      </c>
      <c r="P55" s="22"/>
      <c r="Q55" s="21"/>
    </row>
    <row r="56" customFormat="false" ht="14.25" hidden="false" customHeight="false" outlineLevel="0" collapsed="false">
      <c r="A56" s="9"/>
      <c r="B56" s="9" t="s">
        <v>113</v>
      </c>
      <c r="C56" s="9" t="n">
        <v>2800</v>
      </c>
      <c r="D56" s="7" t="n">
        <f aca="false">C56*0.246</f>
        <v>688.8</v>
      </c>
      <c r="E56" s="9"/>
      <c r="I56" s="9" t="s">
        <v>47</v>
      </c>
      <c r="J56" s="9"/>
      <c r="K56" s="9" t="n">
        <v>12.36</v>
      </c>
      <c r="L56" s="9"/>
      <c r="M56" s="9" t="n">
        <v>20.6</v>
      </c>
      <c r="N56" s="9"/>
      <c r="O56" s="9" t="n">
        <v>12.36</v>
      </c>
      <c r="P56" s="22"/>
      <c r="Q56" s="21"/>
    </row>
    <row r="57" customFormat="false" ht="14.25" hidden="false" customHeight="false" outlineLevel="0" collapsed="false">
      <c r="A57" s="9"/>
      <c r="B57" s="9" t="s">
        <v>114</v>
      </c>
      <c r="C57" s="9" t="n">
        <v>580</v>
      </c>
      <c r="D57" s="7" t="n">
        <f aca="false">C57*0.246</f>
        <v>142.68</v>
      </c>
      <c r="E57" s="9"/>
      <c r="I57" s="9" t="s">
        <v>48</v>
      </c>
      <c r="J57" s="9"/>
      <c r="K57" s="9" t="n">
        <v>8.5</v>
      </c>
      <c r="L57" s="9"/>
      <c r="M57" s="9"/>
      <c r="N57" s="9"/>
      <c r="O57" s="9" t="n">
        <v>8.5</v>
      </c>
      <c r="P57" s="22"/>
      <c r="Q57" s="21"/>
    </row>
    <row r="58" customFormat="false" ht="14.25" hidden="false" customHeight="false" outlineLevel="0" collapsed="false">
      <c r="A58" s="9"/>
      <c r="B58" s="9"/>
      <c r="C58" s="9"/>
      <c r="D58" s="7" t="n">
        <f aca="false">C58*0.246</f>
        <v>0</v>
      </c>
      <c r="E58" s="9"/>
      <c r="I58" s="9"/>
      <c r="J58" s="9"/>
      <c r="K58" s="9"/>
      <c r="L58" s="9"/>
      <c r="M58" s="9"/>
      <c r="N58" s="9"/>
      <c r="O58" s="9"/>
      <c r="P58" s="22"/>
      <c r="Q58" s="21"/>
    </row>
    <row r="59" customFormat="false" ht="14.25" hidden="false" customHeight="false" outlineLevel="0" collapsed="false">
      <c r="A59" s="9"/>
      <c r="B59" s="9"/>
      <c r="C59" s="9"/>
      <c r="D59" s="7" t="n">
        <f aca="false">C59*0.246</f>
        <v>0</v>
      </c>
      <c r="E59" s="9"/>
      <c r="I59" s="9" t="s">
        <v>50</v>
      </c>
      <c r="J59" s="9"/>
      <c r="K59" s="9"/>
      <c r="L59" s="9"/>
      <c r="M59" s="9"/>
      <c r="N59" s="9"/>
      <c r="O59" s="9"/>
      <c r="P59" s="22"/>
      <c r="Q59" s="21"/>
    </row>
    <row r="60" customFormat="false" ht="14.25" hidden="false" customHeight="false" outlineLevel="0" collapsed="false">
      <c r="A60" s="9"/>
      <c r="B60" s="9"/>
      <c r="C60" s="9" t="n">
        <v>220</v>
      </c>
      <c r="D60" s="9" t="n">
        <v>0</v>
      </c>
      <c r="E60" s="9"/>
      <c r="I60" s="9" t="s">
        <v>51</v>
      </c>
      <c r="J60" s="9"/>
      <c r="K60" s="9"/>
      <c r="L60" s="9"/>
      <c r="M60" s="9"/>
      <c r="N60" s="9"/>
      <c r="O60" s="9"/>
      <c r="P60" s="22"/>
      <c r="Q60" s="21"/>
    </row>
    <row r="61" customFormat="false" ht="14.25" hidden="false" customHeight="false" outlineLevel="0" collapsed="false">
      <c r="C61" s="1" t="n">
        <f aca="false">SUM(C49:C60)</f>
        <v>5028.9</v>
      </c>
      <c r="D61" s="1" t="n">
        <f aca="false">SUM(D49:D60)</f>
        <v>1182.9894</v>
      </c>
      <c r="K61" s="1" t="n">
        <f aca="false">SUM(K48:K60)</f>
        <v>935.07</v>
      </c>
      <c r="M61" s="1" t="n">
        <f aca="false">SUM(M48:M60)</f>
        <v>983.91</v>
      </c>
      <c r="O61" s="1" t="n">
        <f aca="false">SUM(O48:O60)</f>
        <v>988.5</v>
      </c>
      <c r="P61" s="22"/>
      <c r="Q61" s="21"/>
    </row>
    <row r="62" customFormat="false" ht="14.25" hidden="false" customHeight="false" outlineLevel="0" collapsed="false">
      <c r="P62" s="22"/>
      <c r="Q62" s="21"/>
    </row>
    <row r="63" customFormat="false" ht="14.25" hidden="false" customHeight="false" outlineLevel="0" collapsed="false">
      <c r="A63" s="14" t="s">
        <v>52</v>
      </c>
      <c r="B63" s="14" t="n">
        <f aca="false">D63/3</f>
        <v>1281.9702</v>
      </c>
      <c r="D63" s="1" t="n">
        <f aca="false">C61-D61</f>
        <v>3845.9106</v>
      </c>
      <c r="I63" s="15" t="s">
        <v>53</v>
      </c>
      <c r="J63" s="15"/>
      <c r="K63" s="15" t="n">
        <f aca="false">B63-K61</f>
        <v>346.9002</v>
      </c>
      <c r="L63" s="15"/>
      <c r="M63" s="15" t="n">
        <f aca="false">SUM(B63-M61)</f>
        <v>298.0602</v>
      </c>
      <c r="N63" s="15"/>
      <c r="O63" s="15" t="n">
        <f aca="false">SUM(B63-O61)</f>
        <v>293.4702</v>
      </c>
      <c r="P63" s="23"/>
      <c r="Q63" s="21"/>
    </row>
    <row r="64" customFormat="false" ht="14.25" hidden="false" customHeight="false" outlineLevel="0" collapsed="false">
      <c r="I64" s="14" t="s">
        <v>54</v>
      </c>
      <c r="J64" s="14"/>
      <c r="K64" s="14"/>
      <c r="L64" s="14"/>
      <c r="M64" s="14"/>
      <c r="N64" s="14"/>
      <c r="O64" s="14" t="n">
        <f aca="false">SUM(K63+M63+O63+O43)</f>
        <v>2175.6524</v>
      </c>
      <c r="P64" s="22"/>
      <c r="Q64" s="21"/>
    </row>
    <row r="65" customFormat="false" ht="14.25" hidden="false" customHeight="false" outlineLevel="0" collapsed="false">
      <c r="I65" s="17" t="s">
        <v>84</v>
      </c>
      <c r="J65" s="17"/>
      <c r="K65" s="17"/>
      <c r="L65" s="17"/>
      <c r="M65" s="17"/>
      <c r="N65" s="18" t="n">
        <f aca="false">O43+O64</f>
        <v>3412.8742</v>
      </c>
      <c r="O65" s="1" t="n">
        <f aca="false">N65-D61</f>
        <v>2229.8848</v>
      </c>
      <c r="P65" s="22"/>
      <c r="Q65" s="21"/>
    </row>
    <row r="66" customFormat="false" ht="14.25" hidden="false" customHeight="false" outlineLevel="0" collapsed="false">
      <c r="A66" s="10"/>
      <c r="B66" s="10"/>
      <c r="C66" s="10"/>
      <c r="D66" s="10"/>
      <c r="E66" s="10"/>
      <c r="F66" s="10"/>
      <c r="H66" s="10"/>
      <c r="I66" s="10"/>
      <c r="J66" s="10"/>
      <c r="K66" s="10"/>
      <c r="L66" s="10"/>
      <c r="M66" s="10"/>
      <c r="N66" s="10"/>
      <c r="O66" s="10"/>
      <c r="P66" s="21"/>
      <c r="Q66" s="21"/>
    </row>
    <row r="67" customFormat="false" ht="14.25" hidden="false" customHeight="false" outlineLevel="0" collapsed="false">
      <c r="P67" s="22"/>
      <c r="Q67" s="21"/>
    </row>
    <row r="68" customFormat="false" ht="37.5" hidden="false" customHeight="true" outlineLevel="0" collapsed="false">
      <c r="A68" s="2" t="s">
        <v>115</v>
      </c>
      <c r="B68" s="2"/>
      <c r="C68" s="2"/>
      <c r="D68" s="2"/>
      <c r="E68" s="2"/>
      <c r="I68" s="11" t="s">
        <v>116</v>
      </c>
      <c r="J68" s="11"/>
      <c r="K68" s="11"/>
      <c r="L68" s="11"/>
      <c r="M68" s="11"/>
      <c r="N68" s="11"/>
      <c r="O68" s="11"/>
      <c r="P68" s="20"/>
      <c r="Q68" s="21"/>
    </row>
    <row r="69" customFormat="false" ht="14.25" hidden="false" customHeight="false" outlineLevel="0" collapsed="false">
      <c r="P69" s="22"/>
      <c r="Q69" s="21"/>
    </row>
    <row r="70" customFormat="false" ht="14.25" hidden="false" customHeight="false" outlineLevel="0" collapsed="false">
      <c r="A70" s="3" t="s">
        <v>1</v>
      </c>
      <c r="B70" s="4" t="s">
        <v>2</v>
      </c>
      <c r="C70" s="4" t="s">
        <v>3</v>
      </c>
      <c r="D70" s="4" t="s">
        <v>4</v>
      </c>
      <c r="E70" s="5" t="s">
        <v>5</v>
      </c>
      <c r="I70" s="3" t="s">
        <v>28</v>
      </c>
      <c r="J70" s="12" t="s">
        <v>57</v>
      </c>
      <c r="K70" s="12"/>
      <c r="L70" s="12" t="s">
        <v>58</v>
      </c>
      <c r="M70" s="12"/>
      <c r="N70" s="13" t="s">
        <v>59</v>
      </c>
      <c r="O70" s="13"/>
      <c r="P70" s="22"/>
      <c r="Q70" s="21"/>
    </row>
    <row r="71" customFormat="false" ht="14.25" hidden="false" customHeight="false" outlineLevel="0" collapsed="false">
      <c r="A71" s="6"/>
      <c r="B71" s="7"/>
      <c r="C71" s="7"/>
      <c r="D71" s="7" t="n">
        <f aca="false">C71*0.246</f>
        <v>0</v>
      </c>
      <c r="E71" s="7"/>
      <c r="I71" s="7" t="s">
        <v>33</v>
      </c>
      <c r="J71" s="7"/>
      <c r="K71" s="7" t="n">
        <v>600</v>
      </c>
      <c r="L71" s="7"/>
      <c r="M71" s="7" t="n">
        <v>600</v>
      </c>
      <c r="N71" s="7"/>
      <c r="O71" s="7" t="n">
        <v>600</v>
      </c>
      <c r="P71" s="22"/>
      <c r="Q71" s="21"/>
    </row>
    <row r="72" customFormat="false" ht="14.25" hidden="false" customHeight="false" outlineLevel="0" collapsed="false">
      <c r="A72" s="8"/>
      <c r="B72" s="9" t="s">
        <v>87</v>
      </c>
      <c r="C72" s="9" t="n">
        <v>500.65</v>
      </c>
      <c r="D72" s="7" t="n">
        <f aca="false">C72*0.246</f>
        <v>123.1599</v>
      </c>
      <c r="E72" s="9"/>
      <c r="I72" s="9" t="s">
        <v>35</v>
      </c>
      <c r="J72" s="9"/>
      <c r="K72" s="9"/>
      <c r="L72" s="9"/>
      <c r="M72" s="9"/>
      <c r="N72" s="9"/>
      <c r="O72" s="9"/>
      <c r="P72" s="22"/>
      <c r="Q72" s="21"/>
    </row>
    <row r="73" customFormat="false" ht="14.25" hidden="false" customHeight="false" outlineLevel="0" collapsed="false">
      <c r="A73" s="8"/>
      <c r="B73" s="9" t="s">
        <v>88</v>
      </c>
      <c r="C73" s="9" t="n">
        <v>398.05</v>
      </c>
      <c r="D73" s="7" t="n">
        <f aca="false">C73*0.246</f>
        <v>97.9203</v>
      </c>
      <c r="E73" s="9"/>
      <c r="I73" s="9" t="s">
        <v>45</v>
      </c>
      <c r="J73" s="9"/>
      <c r="K73" s="9"/>
      <c r="L73" s="9"/>
      <c r="M73" s="9" t="n">
        <v>49.1</v>
      </c>
      <c r="N73" s="9"/>
      <c r="O73" s="9" t="n">
        <v>53.43</v>
      </c>
      <c r="P73" s="22"/>
      <c r="Q73" s="21"/>
    </row>
    <row r="74" customFormat="false" ht="14.25" hidden="false" customHeight="false" outlineLevel="0" collapsed="false">
      <c r="A74" s="8"/>
      <c r="B74" s="9"/>
      <c r="C74" s="9"/>
      <c r="D74" s="7"/>
      <c r="E74" s="9"/>
      <c r="I74" s="9" t="s">
        <v>39</v>
      </c>
      <c r="J74" s="9"/>
      <c r="K74" s="9" t="n">
        <v>26.31</v>
      </c>
      <c r="L74" s="9"/>
      <c r="M74" s="9" t="n">
        <v>26.31</v>
      </c>
      <c r="N74" s="9"/>
      <c r="O74" s="9" t="n">
        <v>26.31</v>
      </c>
      <c r="P74" s="22"/>
      <c r="Q74" s="21"/>
    </row>
    <row r="75" customFormat="false" ht="14.25" hidden="false" customHeight="false" outlineLevel="0" collapsed="false">
      <c r="A75" s="8"/>
      <c r="B75" s="9" t="s">
        <v>90</v>
      </c>
      <c r="C75" s="9" t="n">
        <v>326.8</v>
      </c>
      <c r="D75" s="7" t="n">
        <f aca="false">C75*0.246</f>
        <v>80.3928</v>
      </c>
      <c r="E75" s="9"/>
      <c r="I75" s="9" t="s">
        <v>41</v>
      </c>
      <c r="J75" s="9"/>
      <c r="K75" s="9" t="n">
        <v>50</v>
      </c>
      <c r="L75" s="9"/>
      <c r="M75" s="9" t="n">
        <v>50</v>
      </c>
      <c r="N75" s="9"/>
      <c r="O75" s="9" t="n">
        <v>50</v>
      </c>
      <c r="P75" s="22"/>
      <c r="Q75" s="21"/>
    </row>
    <row r="76" customFormat="false" ht="14.25" hidden="false" customHeight="false" outlineLevel="0" collapsed="false">
      <c r="A76" s="8"/>
      <c r="B76" s="9" t="s">
        <v>91</v>
      </c>
      <c r="C76" s="9" t="n">
        <v>203.3</v>
      </c>
      <c r="D76" s="7" t="n">
        <f aca="false">C76*0.246</f>
        <v>50.0118</v>
      </c>
      <c r="E76" s="9"/>
      <c r="I76" s="9" t="s">
        <v>43</v>
      </c>
      <c r="J76" s="9"/>
      <c r="K76" s="9" t="n">
        <v>6</v>
      </c>
      <c r="L76" s="9"/>
      <c r="M76" s="9" t="n">
        <v>6</v>
      </c>
      <c r="N76" s="9"/>
      <c r="O76" s="9" t="n">
        <v>6</v>
      </c>
      <c r="P76" s="22"/>
      <c r="Q76" s="21"/>
    </row>
    <row r="77" customFormat="false" ht="14.25" hidden="false" customHeight="false" outlineLevel="0" collapsed="false">
      <c r="A77" s="8"/>
      <c r="D77" s="7" t="n">
        <f aca="false">C77*0.246</f>
        <v>0</v>
      </c>
      <c r="E77" s="9"/>
      <c r="I77" s="9" t="s">
        <v>45</v>
      </c>
      <c r="J77" s="9"/>
      <c r="K77" s="9" t="n">
        <v>31.9</v>
      </c>
      <c r="L77" s="9"/>
      <c r="M77" s="9" t="n">
        <v>31.9</v>
      </c>
      <c r="N77" s="9"/>
      <c r="O77" s="9" t="n">
        <v>31.9</v>
      </c>
      <c r="P77" s="22"/>
      <c r="Q77" s="21"/>
    </row>
    <row r="78" customFormat="false" ht="14.25" hidden="false" customHeight="false" outlineLevel="0" collapsed="false">
      <c r="A78" s="8"/>
      <c r="B78" s="9"/>
      <c r="C78" s="9"/>
      <c r="D78" s="7"/>
      <c r="E78" s="9"/>
      <c r="I78" s="9" t="s">
        <v>47</v>
      </c>
      <c r="J78" s="9"/>
      <c r="K78" s="9" t="n">
        <v>12.36</v>
      </c>
      <c r="L78" s="9"/>
      <c r="M78" s="9" t="n">
        <v>20.6</v>
      </c>
      <c r="N78" s="9"/>
      <c r="O78" s="9" t="n">
        <v>12.36</v>
      </c>
      <c r="P78" s="22"/>
      <c r="Q78" s="21"/>
    </row>
    <row r="79" customFormat="false" ht="14.25" hidden="false" customHeight="false" outlineLevel="0" collapsed="false">
      <c r="A79" s="9"/>
      <c r="B79" s="9" t="s">
        <v>24</v>
      </c>
      <c r="C79" s="9" t="n">
        <v>360</v>
      </c>
      <c r="D79" s="7" t="n">
        <f aca="false">C79*0.246</f>
        <v>88.56</v>
      </c>
      <c r="E79" s="9"/>
      <c r="I79" s="9" t="s">
        <v>48</v>
      </c>
      <c r="J79" s="9"/>
      <c r="K79" s="9" t="n">
        <v>8.5</v>
      </c>
      <c r="L79" s="9"/>
      <c r="M79" s="9"/>
      <c r="N79" s="9"/>
      <c r="O79" s="9" t="n">
        <v>8.5</v>
      </c>
      <c r="P79" s="22"/>
      <c r="Q79" s="21"/>
    </row>
    <row r="80" customFormat="false" ht="14.25" hidden="false" customHeight="false" outlineLevel="0" collapsed="false">
      <c r="A80" s="9"/>
      <c r="B80" s="9" t="s">
        <v>24</v>
      </c>
      <c r="C80" s="9" t="n">
        <v>450</v>
      </c>
      <c r="D80" s="7" t="n">
        <f aca="false">C80*0.246</f>
        <v>110.7</v>
      </c>
      <c r="E80" s="9"/>
      <c r="I80" s="9"/>
      <c r="J80" s="9"/>
      <c r="K80" s="9"/>
      <c r="L80" s="9"/>
      <c r="M80" s="9"/>
      <c r="N80" s="9"/>
      <c r="O80" s="9"/>
      <c r="P80" s="22"/>
      <c r="Q80" s="21"/>
    </row>
    <row r="81" customFormat="false" ht="14.25" hidden="false" customHeight="false" outlineLevel="0" collapsed="false">
      <c r="A81" s="9"/>
      <c r="B81" s="9"/>
      <c r="C81" s="9"/>
      <c r="D81" s="9" t="n">
        <f aca="false">C81*0.246</f>
        <v>0</v>
      </c>
      <c r="E81" s="9"/>
      <c r="I81" s="9" t="s">
        <v>50</v>
      </c>
      <c r="J81" s="9"/>
      <c r="K81" s="9"/>
      <c r="L81" s="9"/>
      <c r="M81" s="9"/>
      <c r="N81" s="9"/>
      <c r="O81" s="9"/>
      <c r="P81" s="22"/>
      <c r="Q81" s="21"/>
    </row>
    <row r="82" customFormat="false" ht="14.25" hidden="false" customHeight="false" outlineLevel="0" collapsed="false">
      <c r="A82" s="9"/>
      <c r="B82" s="9"/>
      <c r="C82" s="9"/>
      <c r="D82" s="9"/>
      <c r="E82" s="9"/>
      <c r="I82" s="9" t="s">
        <v>51</v>
      </c>
      <c r="J82" s="9"/>
      <c r="K82" s="9"/>
      <c r="L82" s="9"/>
      <c r="M82" s="9"/>
      <c r="N82" s="9"/>
      <c r="O82" s="9"/>
      <c r="P82" s="22"/>
      <c r="Q82" s="21"/>
    </row>
    <row r="83" customFormat="false" ht="14.25" hidden="false" customHeight="false" outlineLevel="0" collapsed="false">
      <c r="C83" s="1" t="n">
        <f aca="false">SUM(C71:C82)</f>
        <v>2238.8</v>
      </c>
      <c r="D83" s="1" t="n">
        <f aca="false">SUM(D71:D82)</f>
        <v>550.7448</v>
      </c>
      <c r="K83" s="1" t="n">
        <f aca="false">SUM(K71:K82)</f>
        <v>735.07</v>
      </c>
      <c r="M83" s="1" t="n">
        <f aca="false">SUM(M71:M82)</f>
        <v>783.91</v>
      </c>
      <c r="O83" s="1" t="n">
        <f aca="false">SUM(O71:O82)</f>
        <v>788.5</v>
      </c>
      <c r="P83" s="22"/>
      <c r="Q83" s="21"/>
    </row>
    <row r="84" customFormat="false" ht="14.25" hidden="false" customHeight="false" outlineLevel="0" collapsed="false">
      <c r="P84" s="22"/>
      <c r="Q84" s="21"/>
    </row>
    <row r="85" customFormat="false" ht="14.25" hidden="false" customHeight="false" outlineLevel="0" collapsed="false">
      <c r="A85" s="14" t="s">
        <v>52</v>
      </c>
      <c r="B85" s="14" t="n">
        <f aca="false">D85/3</f>
        <v>562.685066666667</v>
      </c>
      <c r="D85" s="1" t="n">
        <f aca="false">C83-D83</f>
        <v>1688.0552</v>
      </c>
      <c r="I85" s="15" t="s">
        <v>53</v>
      </c>
      <c r="J85" s="15"/>
      <c r="K85" s="15" t="n">
        <f aca="false">B85-K83</f>
        <v>-172.384933333333</v>
      </c>
      <c r="L85" s="15"/>
      <c r="M85" s="15" t="n">
        <f aca="false">SUM(B85-M83)</f>
        <v>-221.224933333333</v>
      </c>
      <c r="N85" s="15"/>
      <c r="O85" s="15" t="n">
        <f aca="false">SUM(B85-O83)</f>
        <v>-225.814933333333</v>
      </c>
      <c r="P85" s="23"/>
      <c r="Q85" s="21"/>
    </row>
    <row r="86" customFormat="false" ht="14.25" hidden="false" customHeight="false" outlineLevel="0" collapsed="false">
      <c r="I86" s="14" t="s">
        <v>54</v>
      </c>
      <c r="J86" s="14"/>
      <c r="K86" s="14"/>
      <c r="L86" s="14"/>
      <c r="M86" s="14"/>
      <c r="N86" s="14"/>
      <c r="O86" s="14" t="n">
        <f aca="false">SUM(K85+M85+O85+O64)</f>
        <v>1556.2276</v>
      </c>
      <c r="P86" s="22"/>
      <c r="Q86" s="21"/>
    </row>
    <row r="87" customFormat="false" ht="14.25" hidden="false" customHeight="false" outlineLevel="0" collapsed="false">
      <c r="A87" s="22"/>
      <c r="B87" s="22"/>
      <c r="C87" s="22"/>
      <c r="D87" s="22"/>
      <c r="E87" s="22"/>
      <c r="F87" s="22"/>
      <c r="G87" s="21"/>
      <c r="H87" s="22"/>
      <c r="I87" s="22"/>
      <c r="J87" s="22"/>
      <c r="K87" s="22"/>
      <c r="L87" s="22"/>
      <c r="M87" s="22"/>
      <c r="N87" s="22"/>
      <c r="O87" s="22"/>
      <c r="P87" s="22"/>
      <c r="Q87" s="21"/>
    </row>
    <row r="88" customFormat="false" ht="14.25" hidden="false" customHeight="false" outlineLevel="0" collapsed="false">
      <c r="A88" s="22"/>
      <c r="B88" s="22"/>
      <c r="C88" s="22"/>
      <c r="D88" s="22"/>
      <c r="E88" s="22"/>
      <c r="F88" s="22"/>
      <c r="G88" s="21"/>
      <c r="H88" s="22"/>
      <c r="I88" s="22"/>
      <c r="J88" s="22"/>
      <c r="K88" s="22"/>
      <c r="L88" s="22"/>
      <c r="M88" s="22"/>
      <c r="N88" s="22"/>
      <c r="O88" s="22"/>
      <c r="P88" s="22"/>
      <c r="Q88" s="21"/>
    </row>
    <row r="89" customFormat="false" ht="14.25" hidden="false" customHeight="false" outlineLevel="0" collapsed="false">
      <c r="A89" s="22"/>
      <c r="B89" s="22"/>
      <c r="C89" s="22"/>
      <c r="D89" s="22"/>
      <c r="E89" s="22"/>
      <c r="F89" s="22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1"/>
    </row>
    <row r="90" customFormat="false" ht="14.25" hidden="false" customHeight="false" outlineLevel="0" collapsed="false">
      <c r="A90" s="24"/>
      <c r="B90" s="24"/>
      <c r="C90" s="24" t="n">
        <f aca="false">SUM(C83+C39+C61+C16)</f>
        <v>16736.2</v>
      </c>
      <c r="D90" s="24" t="n">
        <f aca="false">C90*0.246</f>
        <v>4117.1052</v>
      </c>
      <c r="E90" s="24"/>
    </row>
    <row r="91" customFormat="false" ht="14.25" hidden="false" customHeight="false" outlineLevel="0" collapsed="false">
      <c r="A91" s="24" t="s">
        <v>95</v>
      </c>
      <c r="B91" s="24" t="n">
        <f aca="false">C90/12</f>
        <v>1394.68333333333</v>
      </c>
      <c r="C91" s="24"/>
      <c r="D91" s="24"/>
      <c r="E91" s="24"/>
    </row>
    <row r="92" customFormat="false" ht="14.25" hidden="false" customHeight="false" outlineLevel="0" collapsed="false">
      <c r="A92" s="24" t="s">
        <v>96</v>
      </c>
      <c r="B92" s="24" t="n">
        <f aca="false">D92/12</f>
        <v>1051.59123333333</v>
      </c>
      <c r="C92" s="24"/>
      <c r="D92" s="24" t="n">
        <f aca="false">C90-D90</f>
        <v>12619.0948</v>
      </c>
      <c r="E92" s="24"/>
    </row>
    <row r="95" customFormat="false" ht="14.25" hidden="false" customHeight="false" outlineLevel="0" collapsed="false">
      <c r="C95" s="1" t="n">
        <f aca="false">C90-220</f>
        <v>16516.2</v>
      </c>
    </row>
  </sheetData>
  <mergeCells count="22">
    <mergeCell ref="A1:E1"/>
    <mergeCell ref="I1:O1"/>
    <mergeCell ref="J3:K3"/>
    <mergeCell ref="L3:M3"/>
    <mergeCell ref="N3:O3"/>
    <mergeCell ref="A23:E23"/>
    <mergeCell ref="I23:O23"/>
    <mergeCell ref="J25:K25"/>
    <mergeCell ref="L25:M25"/>
    <mergeCell ref="N25:O25"/>
    <mergeCell ref="I43:M43"/>
    <mergeCell ref="A46:E46"/>
    <mergeCell ref="I46:O46"/>
    <mergeCell ref="J48:K48"/>
    <mergeCell ref="L48:M48"/>
    <mergeCell ref="N48:O48"/>
    <mergeCell ref="I65:M65"/>
    <mergeCell ref="A68:E68"/>
    <mergeCell ref="I68:O68"/>
    <mergeCell ref="J70:K70"/>
    <mergeCell ref="L70:M70"/>
    <mergeCell ref="N70:O7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94"/>
  <sheetViews>
    <sheetView showFormulas="false" showGridLines="true" showRowColHeaders="true" showZeros="true" rightToLeft="false" tabSelected="false" showOutlineSymbols="true" defaultGridColor="true" view="normal" topLeftCell="A79" colorId="64" zoomScale="85" zoomScaleNormal="85" zoomScalePageLayoutView="100" workbookViewId="0">
      <selection pane="topLeft" activeCell="B56" activeCellId="0" sqref="B56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19.44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5" min="5" style="1" width="16.22"/>
    <col collapsed="false" customWidth="true" hidden="false" outlineLevel="0" max="6" min="6" style="1" width="4.22"/>
    <col collapsed="false" customWidth="true" hidden="false" outlineLevel="0" max="7" min="7" style="10" width="4.22"/>
    <col collapsed="false" customWidth="true" hidden="false" outlineLevel="0" max="8" min="8" style="1" width="4.22"/>
    <col collapsed="false" customWidth="true" hidden="false" outlineLevel="0" max="9" min="9" style="1" width="17.76"/>
    <col collapsed="false" customWidth="true" hidden="false" outlineLevel="0" max="16" min="16" style="1" width="2.77"/>
    <col collapsed="false" customWidth="true" hidden="false" outlineLevel="0" max="17" min="17" style="10" width="3.44"/>
    <col collapsed="false" customWidth="true" hidden="false" outlineLevel="0" max="19" min="19" style="1" width="12"/>
    <col collapsed="false" customWidth="true" hidden="false" outlineLevel="0" max="21" min="20" style="1" width="10.78"/>
    <col collapsed="false" customWidth="true" hidden="false" outlineLevel="0" max="22" min="22" style="1" width="13"/>
  </cols>
  <sheetData>
    <row r="1" customFormat="false" ht="37.5" hidden="false" customHeight="true" outlineLevel="0" collapsed="false">
      <c r="A1" s="2" t="s">
        <v>117</v>
      </c>
      <c r="B1" s="2"/>
      <c r="C1" s="2"/>
      <c r="D1" s="2"/>
      <c r="E1" s="2"/>
      <c r="I1" s="11" t="s">
        <v>118</v>
      </c>
      <c r="J1" s="11"/>
      <c r="K1" s="11"/>
      <c r="L1" s="11"/>
      <c r="M1" s="11"/>
      <c r="N1" s="11"/>
      <c r="O1" s="11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119</v>
      </c>
      <c r="E3" s="5" t="s">
        <v>5</v>
      </c>
      <c r="I3" s="3" t="s">
        <v>28</v>
      </c>
      <c r="J3" s="12" t="s">
        <v>29</v>
      </c>
      <c r="K3" s="12"/>
      <c r="L3" s="12" t="s">
        <v>30</v>
      </c>
      <c r="M3" s="12"/>
      <c r="N3" s="13" t="s">
        <v>31</v>
      </c>
      <c r="O3" s="13"/>
    </row>
    <row r="4" customFormat="false" ht="14.25" hidden="false" customHeight="false" outlineLevel="0" collapsed="false">
      <c r="A4" s="6"/>
      <c r="B4" s="7" t="s">
        <v>120</v>
      </c>
      <c r="C4" s="7" t="n">
        <v>0</v>
      </c>
      <c r="D4" s="7" t="n">
        <f aca="false">(C4*0.094)+(C4*0.011)</f>
        <v>0</v>
      </c>
      <c r="E4" s="7" t="n">
        <f aca="false">C4*0.011</f>
        <v>0</v>
      </c>
      <c r="I4" s="7" t="s">
        <v>33</v>
      </c>
      <c r="J4" s="7"/>
      <c r="K4" s="7" t="n">
        <v>800</v>
      </c>
      <c r="L4" s="7"/>
      <c r="M4" s="7" t="n">
        <v>800</v>
      </c>
      <c r="N4" s="7"/>
      <c r="O4" s="7" t="n">
        <v>800</v>
      </c>
      <c r="S4" s="1" t="s">
        <v>121</v>
      </c>
    </row>
    <row r="5" customFormat="false" ht="14.25" hidden="false" customHeight="false" outlineLevel="0" collapsed="false">
      <c r="A5" s="8"/>
      <c r="B5" s="9" t="s">
        <v>89</v>
      </c>
      <c r="C5" s="9" t="n">
        <v>287.47</v>
      </c>
      <c r="D5" s="7" t="n">
        <f aca="false">(C5*0.094)+(C5*0.011)</f>
        <v>30.18435</v>
      </c>
      <c r="E5" s="7" t="n">
        <f aca="false">C5*0.011</f>
        <v>3.16217</v>
      </c>
      <c r="I5" s="9" t="s">
        <v>35</v>
      </c>
      <c r="J5" s="9"/>
      <c r="K5" s="9"/>
      <c r="L5" s="9"/>
      <c r="M5" s="9"/>
      <c r="N5" s="9"/>
      <c r="O5" s="9"/>
      <c r="S5" s="1" t="s">
        <v>122</v>
      </c>
      <c r="T5" s="1" t="s">
        <v>123</v>
      </c>
      <c r="U5" s="1" t="s">
        <v>124</v>
      </c>
      <c r="V5" s="1" t="s">
        <v>125</v>
      </c>
      <c r="X5" s="1" t="s">
        <v>126</v>
      </c>
    </row>
    <row r="6" customFormat="false" ht="14.25" hidden="false" customHeight="false" outlineLevel="0" collapsed="false">
      <c r="A6" s="8"/>
      <c r="B6" s="9" t="s">
        <v>127</v>
      </c>
      <c r="C6" s="9" t="n">
        <v>391.4</v>
      </c>
      <c r="D6" s="7" t="n">
        <f aca="false">(C6*0.094)+(C6*0.011)</f>
        <v>41.097</v>
      </c>
      <c r="E6" s="7" t="n">
        <f aca="false">C6*0.011</f>
        <v>4.3054</v>
      </c>
      <c r="I6" s="9" t="s">
        <v>102</v>
      </c>
      <c r="J6" s="9"/>
      <c r="K6" s="9"/>
      <c r="L6" s="9"/>
      <c r="M6" s="9"/>
      <c r="N6" s="9"/>
      <c r="O6" s="9"/>
      <c r="S6" s="1" t="n">
        <f aca="false">SUM(C5:C12)</f>
        <v>2466.39</v>
      </c>
      <c r="T6" s="1" t="n">
        <f aca="false">S6*0.094</f>
        <v>231.84066</v>
      </c>
      <c r="U6" s="1" t="n">
        <f aca="false">S6*0.011</f>
        <v>27.13029</v>
      </c>
      <c r="V6" s="1" t="n">
        <f aca="false">S6-T6-U6</f>
        <v>2207.41905</v>
      </c>
      <c r="X6" s="1" t="n">
        <v>678.87</v>
      </c>
      <c r="Y6" s="1" t="s">
        <v>128</v>
      </c>
    </row>
    <row r="7" customFormat="false" ht="14.25" hidden="false" customHeight="false" outlineLevel="0" collapsed="false">
      <c r="A7" s="8"/>
      <c r="B7" s="9" t="s">
        <v>38</v>
      </c>
      <c r="C7" s="9" t="n">
        <v>225.72</v>
      </c>
      <c r="D7" s="7" t="n">
        <f aca="false">(C7*0.094)+(C7*0.011)</f>
        <v>23.7006</v>
      </c>
      <c r="E7" s="7" t="n">
        <f aca="false">C7*0.011</f>
        <v>2.48292</v>
      </c>
      <c r="I7" s="9" t="s">
        <v>39</v>
      </c>
      <c r="J7" s="9"/>
      <c r="K7" s="9" t="n">
        <v>26.71</v>
      </c>
      <c r="L7" s="9"/>
      <c r="M7" s="9" t="n">
        <v>26.31</v>
      </c>
      <c r="N7" s="9"/>
      <c r="O7" s="9" t="n">
        <v>26.31</v>
      </c>
      <c r="X7" s="1" t="n">
        <v>408.12</v>
      </c>
      <c r="Y7" s="1" t="s">
        <v>129</v>
      </c>
    </row>
    <row r="8" customFormat="false" ht="14.25" hidden="false" customHeight="false" outlineLevel="0" collapsed="false">
      <c r="A8" s="8"/>
      <c r="B8" s="9" t="s">
        <v>40</v>
      </c>
      <c r="C8" s="25" t="n">
        <v>195.7</v>
      </c>
      <c r="D8" s="7" t="n">
        <f aca="false">(C8*0.094)+(C8*0.011)</f>
        <v>20.5485</v>
      </c>
      <c r="E8" s="7" t="n">
        <f aca="false">C8*0.011</f>
        <v>2.1527</v>
      </c>
      <c r="I8" s="9" t="s">
        <v>41</v>
      </c>
      <c r="J8" s="9"/>
      <c r="K8" s="9" t="n">
        <v>50</v>
      </c>
      <c r="L8" s="9"/>
      <c r="M8" s="9" t="n">
        <v>50</v>
      </c>
      <c r="N8" s="9"/>
      <c r="O8" s="9" t="n">
        <v>50</v>
      </c>
      <c r="X8" s="1" t="n">
        <v>385.59</v>
      </c>
      <c r="Y8" s="1" t="s">
        <v>130</v>
      </c>
    </row>
    <row r="9" customFormat="false" ht="14.25" hidden="false" customHeight="false" outlineLevel="0" collapsed="false">
      <c r="A9" s="8"/>
      <c r="B9" s="9" t="s">
        <v>42</v>
      </c>
      <c r="C9" s="25" t="n">
        <v>676.4</v>
      </c>
      <c r="D9" s="7" t="n">
        <f aca="false">(C9*0.094)+(C9*0.011)</f>
        <v>71.022</v>
      </c>
      <c r="E9" s="7" t="n">
        <f aca="false">C9*0.011</f>
        <v>7.4404</v>
      </c>
      <c r="I9" s="9" t="s">
        <v>43</v>
      </c>
      <c r="J9" s="9"/>
      <c r="K9" s="9" t="n">
        <v>6</v>
      </c>
      <c r="L9" s="9"/>
      <c r="M9" s="9" t="n">
        <v>6</v>
      </c>
      <c r="N9" s="9"/>
      <c r="O9" s="9" t="n">
        <v>6</v>
      </c>
      <c r="X9" s="1" t="n">
        <v>734.84</v>
      </c>
      <c r="Y9" s="1" t="s">
        <v>131</v>
      </c>
    </row>
    <row r="10" customFormat="false" ht="14.25" hidden="false" customHeight="false" outlineLevel="0" collapsed="false">
      <c r="A10" s="8"/>
      <c r="B10" s="9" t="s">
        <v>103</v>
      </c>
      <c r="C10" s="9" t="n">
        <v>182.4</v>
      </c>
      <c r="D10" s="7" t="n">
        <f aca="false">(C10*0.094)+(C10*0.011)</f>
        <v>19.152</v>
      </c>
      <c r="E10" s="7" t="n">
        <f aca="false">C10*0.011</f>
        <v>2.0064</v>
      </c>
      <c r="I10" s="9" t="s">
        <v>45</v>
      </c>
      <c r="J10" s="9"/>
      <c r="K10" s="9" t="n">
        <v>31.9</v>
      </c>
      <c r="L10" s="9" t="n">
        <v>9.22</v>
      </c>
      <c r="M10" s="9" t="n">
        <v>47.7</v>
      </c>
      <c r="N10" s="9"/>
      <c r="O10" s="9" t="n">
        <v>31.9</v>
      </c>
      <c r="X10" s="1" t="n">
        <f aca="false">SUM(X6:X9)</f>
        <v>2207.42</v>
      </c>
    </row>
    <row r="11" customFormat="false" ht="14.25" hidden="false" customHeight="false" outlineLevel="0" collapsed="false">
      <c r="A11" s="9"/>
      <c r="B11" s="9" t="s">
        <v>104</v>
      </c>
      <c r="C11" s="25" t="n">
        <v>229.9</v>
      </c>
      <c r="D11" s="7" t="n">
        <f aca="false">(C11*0.094)+(C11*0.011)</f>
        <v>24.1395</v>
      </c>
      <c r="E11" s="7" t="n">
        <f aca="false">C11*0.011</f>
        <v>2.5289</v>
      </c>
      <c r="I11" s="9" t="s">
        <v>47</v>
      </c>
      <c r="J11" s="9"/>
      <c r="K11" s="9" t="n">
        <v>12.36</v>
      </c>
      <c r="L11" s="9"/>
      <c r="M11" s="9" t="n">
        <v>20.6</v>
      </c>
      <c r="N11" s="9"/>
      <c r="O11" s="9" t="n">
        <v>12.36</v>
      </c>
    </row>
    <row r="12" customFormat="false" ht="14.25" hidden="false" customHeight="false" outlineLevel="0" collapsed="false">
      <c r="A12" s="9"/>
      <c r="B12" s="9" t="s">
        <v>44</v>
      </c>
      <c r="C12" s="25" t="n">
        <v>277.4</v>
      </c>
      <c r="D12" s="7" t="n">
        <f aca="false">(C12*0.094)+(C12*0.011)</f>
        <v>29.127</v>
      </c>
      <c r="E12" s="7" t="n">
        <f aca="false">C12*0.011</f>
        <v>3.0514</v>
      </c>
      <c r="I12" s="9" t="s">
        <v>48</v>
      </c>
      <c r="J12" s="9"/>
      <c r="K12" s="9" t="n">
        <v>8.5</v>
      </c>
      <c r="L12" s="9"/>
      <c r="M12" s="9"/>
      <c r="N12" s="9"/>
      <c r="O12" s="9" t="n">
        <v>8.5</v>
      </c>
    </row>
    <row r="13" customFormat="false" ht="14.25" hidden="false" customHeight="false" outlineLevel="0" collapsed="false">
      <c r="A13" s="9"/>
      <c r="B13" s="9" t="s">
        <v>105</v>
      </c>
      <c r="C13" s="9" t="n">
        <v>0</v>
      </c>
      <c r="D13" s="7" t="n">
        <f aca="false">(C13*0.094)+(C13*0.011)</f>
        <v>0</v>
      </c>
      <c r="E13" s="7" t="n">
        <f aca="false">C13*0.011</f>
        <v>0</v>
      </c>
      <c r="I13" s="9" t="s">
        <v>106</v>
      </c>
      <c r="J13" s="9"/>
      <c r="K13" s="9" t="n">
        <v>45</v>
      </c>
      <c r="L13" s="9"/>
      <c r="M13" s="9" t="n">
        <v>45</v>
      </c>
      <c r="N13" s="9"/>
      <c r="O13" s="9" t="n">
        <v>45</v>
      </c>
    </row>
    <row r="14" customFormat="false" ht="14.25" hidden="false" customHeight="false" outlineLevel="0" collapsed="false">
      <c r="A14" s="9"/>
      <c r="B14" s="9" t="s">
        <v>89</v>
      </c>
      <c r="C14" s="9" t="n">
        <v>287.4</v>
      </c>
      <c r="D14" s="7" t="n">
        <f aca="false">(C14*0.094)+(C14*0.011)</f>
        <v>30.177</v>
      </c>
      <c r="E14" s="7" t="n">
        <f aca="false">C14*0.011</f>
        <v>3.1614</v>
      </c>
      <c r="I14" s="9" t="s">
        <v>50</v>
      </c>
      <c r="J14" s="9"/>
      <c r="K14" s="9"/>
      <c r="L14" s="9"/>
      <c r="M14" s="9"/>
      <c r="N14" s="9"/>
      <c r="O14" s="9"/>
    </row>
    <row r="15" customFormat="false" ht="14.25" hidden="false" customHeight="false" outlineLevel="0" collapsed="false">
      <c r="A15" s="9"/>
      <c r="B15" s="9" t="s">
        <v>92</v>
      </c>
      <c r="C15" s="9" t="n">
        <v>391.4</v>
      </c>
      <c r="D15" s="7" t="n">
        <f aca="false">(C15*0.094)+(C15*0.011)</f>
        <v>41.097</v>
      </c>
      <c r="E15" s="7" t="n">
        <f aca="false">C15*0.011</f>
        <v>4.3054</v>
      </c>
      <c r="I15" s="9" t="s">
        <v>51</v>
      </c>
      <c r="J15" s="9"/>
      <c r="K15" s="9"/>
      <c r="L15" s="9"/>
      <c r="M15" s="9"/>
      <c r="N15" s="9"/>
      <c r="O15" s="9"/>
    </row>
    <row r="16" customFormat="false" ht="14.25" hidden="false" customHeight="false" outlineLevel="0" collapsed="false">
      <c r="C16" s="1" t="n">
        <f aca="false">SUM(C4:C15)</f>
        <v>3145.19</v>
      </c>
      <c r="D16" s="1" t="n">
        <f aca="false">SUM(D4:D15)</f>
        <v>330.24495</v>
      </c>
      <c r="E16" s="1" t="n">
        <f aca="false">SUM(E4:E15)</f>
        <v>34.59709</v>
      </c>
      <c r="K16" s="1" t="n">
        <f aca="false">SUM(K3:K15)</f>
        <v>980.47</v>
      </c>
      <c r="M16" s="1" t="n">
        <f aca="false">SUM(M3:M15)</f>
        <v>995.61</v>
      </c>
      <c r="O16" s="1" t="n">
        <f aca="false">SUM(O3:O15)</f>
        <v>980.07</v>
      </c>
    </row>
    <row r="18" customFormat="false" ht="14.25" hidden="false" customHeight="false" outlineLevel="0" collapsed="false">
      <c r="A18" s="14" t="s">
        <v>52</v>
      </c>
      <c r="B18" s="14" t="n">
        <f aca="false">D18/3</f>
        <v>938.315016666667</v>
      </c>
      <c r="D18" s="1" t="n">
        <f aca="false">C16-D16</f>
        <v>2814.94505</v>
      </c>
      <c r="I18" s="15" t="s">
        <v>53</v>
      </c>
      <c r="J18" s="15"/>
      <c r="K18" s="15" t="n">
        <f aca="false">B18-K16</f>
        <v>-42.1549833333332</v>
      </c>
      <c r="L18" s="15"/>
      <c r="M18" s="15" t="n">
        <f aca="false">SUM(B18-M16)</f>
        <v>-57.2949833333332</v>
      </c>
      <c r="N18" s="15"/>
      <c r="O18" s="15" t="n">
        <f aca="false">SUM(B18-O16)</f>
        <v>-41.7549833333331</v>
      </c>
    </row>
    <row r="19" customFormat="false" ht="14.25" hidden="false" customHeight="false" outlineLevel="0" collapsed="false">
      <c r="I19" s="14" t="s">
        <v>54</v>
      </c>
      <c r="J19" s="14"/>
      <c r="K19" s="14"/>
      <c r="L19" s="14"/>
      <c r="M19" s="14"/>
      <c r="N19" s="14"/>
      <c r="O19" s="14" t="n">
        <f aca="false">SUM(K18+M18+O18)</f>
        <v>-141.20495</v>
      </c>
    </row>
    <row r="21" customFormat="false" ht="14.25" hidden="false" customHeight="false" outlineLevel="0" collapsed="false">
      <c r="A21" s="10"/>
      <c r="B21" s="10"/>
      <c r="C21" s="10"/>
      <c r="D21" s="10"/>
      <c r="E21" s="10"/>
      <c r="F21" s="10"/>
      <c r="H21" s="10"/>
      <c r="I21" s="10"/>
      <c r="J21" s="10"/>
      <c r="K21" s="10"/>
      <c r="L21" s="10"/>
      <c r="M21" s="10"/>
      <c r="N21" s="10"/>
      <c r="O21" s="10"/>
      <c r="P21" s="10"/>
      <c r="R21" s="10"/>
      <c r="S21" s="10"/>
      <c r="T21" s="10"/>
      <c r="U21" s="10"/>
      <c r="V21" s="10"/>
      <c r="W21" s="10"/>
      <c r="X21" s="10"/>
      <c r="Y21" s="10"/>
      <c r="Z21" s="10"/>
    </row>
    <row r="23" customFormat="false" ht="37.5" hidden="false" customHeight="true" outlineLevel="0" collapsed="false">
      <c r="A23" s="2" t="s">
        <v>132</v>
      </c>
      <c r="B23" s="2"/>
      <c r="C23" s="2"/>
      <c r="D23" s="2"/>
      <c r="E23" s="2"/>
      <c r="I23" s="11" t="s">
        <v>108</v>
      </c>
      <c r="J23" s="11"/>
      <c r="K23" s="11"/>
      <c r="L23" s="11"/>
      <c r="M23" s="11"/>
      <c r="N23" s="11"/>
      <c r="O23" s="11"/>
    </row>
    <row r="25" customFormat="false" ht="14.25" hidden="false" customHeight="false" outlineLevel="0" collapsed="false">
      <c r="A25" s="3" t="s">
        <v>1</v>
      </c>
      <c r="B25" s="4" t="s">
        <v>2</v>
      </c>
      <c r="C25" s="4" t="s">
        <v>3</v>
      </c>
      <c r="D25" s="4" t="s">
        <v>119</v>
      </c>
      <c r="E25" s="5" t="s">
        <v>5</v>
      </c>
      <c r="I25" s="3" t="s">
        <v>28</v>
      </c>
      <c r="J25" s="12" t="s">
        <v>57</v>
      </c>
      <c r="K25" s="12"/>
      <c r="L25" s="12" t="s">
        <v>58</v>
      </c>
      <c r="M25" s="12"/>
      <c r="N25" s="13" t="s">
        <v>59</v>
      </c>
      <c r="O25" s="13"/>
    </row>
    <row r="26" customFormat="false" ht="14.25" hidden="false" customHeight="false" outlineLevel="0" collapsed="false">
      <c r="A26" s="6"/>
      <c r="B26" s="9" t="s">
        <v>133</v>
      </c>
      <c r="C26" s="9" t="n">
        <v>0</v>
      </c>
      <c r="D26" s="7" t="n">
        <f aca="false">(C26*0.094)+(C26*0.011)</f>
        <v>0</v>
      </c>
      <c r="E26" s="7"/>
      <c r="I26" s="7" t="s">
        <v>33</v>
      </c>
      <c r="J26" s="7"/>
      <c r="K26" s="7" t="n">
        <v>800</v>
      </c>
      <c r="L26" s="7"/>
      <c r="M26" s="7" t="n">
        <v>800</v>
      </c>
      <c r="N26" s="7"/>
      <c r="O26" s="7" t="n">
        <v>800</v>
      </c>
      <c r="S26" s="1" t="s">
        <v>134</v>
      </c>
    </row>
    <row r="27" customFormat="false" ht="14.25" hidden="false" customHeight="false" outlineLevel="0" collapsed="false">
      <c r="A27" s="8"/>
      <c r="B27" s="7" t="s">
        <v>120</v>
      </c>
      <c r="C27" s="9" t="n">
        <v>350</v>
      </c>
      <c r="D27" s="7" t="n">
        <f aca="false">(C27*0.094)+(C27*0.011)</f>
        <v>36.75</v>
      </c>
      <c r="E27" s="9"/>
      <c r="I27" s="9" t="s">
        <v>35</v>
      </c>
      <c r="J27" s="9"/>
      <c r="K27" s="9"/>
      <c r="L27" s="9"/>
      <c r="M27" s="9"/>
      <c r="N27" s="9"/>
      <c r="O27" s="9"/>
      <c r="S27" s="1" t="s">
        <v>122</v>
      </c>
      <c r="T27" s="1" t="s">
        <v>123</v>
      </c>
      <c r="U27" s="1" t="s">
        <v>124</v>
      </c>
      <c r="V27" s="1" t="s">
        <v>125</v>
      </c>
      <c r="X27" s="1" t="s">
        <v>126</v>
      </c>
    </row>
    <row r="28" customFormat="false" ht="14.25" hidden="false" customHeight="false" outlineLevel="0" collapsed="false">
      <c r="A28" s="8"/>
      <c r="B28" s="9" t="s">
        <v>105</v>
      </c>
      <c r="C28" s="9" t="n">
        <v>0</v>
      </c>
      <c r="D28" s="7" t="n">
        <f aca="false">(C28*0.094)+(C28*0.011)</f>
        <v>0</v>
      </c>
      <c r="E28" s="9"/>
      <c r="I28" s="9" t="s">
        <v>45</v>
      </c>
      <c r="J28" s="9"/>
      <c r="K28" s="9"/>
      <c r="L28" s="9"/>
      <c r="M28" s="9"/>
      <c r="N28" s="9"/>
      <c r="O28" s="9"/>
      <c r="S28" s="1" t="n">
        <f aca="false">SUM(C29:C34)</f>
        <v>2326.93</v>
      </c>
      <c r="T28" s="26" t="n">
        <f aca="false">S28*0.094</f>
        <v>218.73142</v>
      </c>
      <c r="U28" s="26" t="n">
        <f aca="false">S28*0.011</f>
        <v>25.59623</v>
      </c>
      <c r="V28" s="26" t="n">
        <f aca="false">S28-T28-U28</f>
        <v>2082.60235</v>
      </c>
      <c r="X28" s="1" t="n">
        <v>924.92</v>
      </c>
      <c r="Y28" s="1" t="s">
        <v>135</v>
      </c>
      <c r="Z28" s="1" t="n">
        <v>924.92</v>
      </c>
    </row>
    <row r="29" customFormat="false" ht="14.25" hidden="false" customHeight="false" outlineLevel="0" collapsed="false">
      <c r="A29" s="8"/>
      <c r="B29" s="9" t="s">
        <v>62</v>
      </c>
      <c r="C29" s="9" t="n">
        <v>668.42</v>
      </c>
      <c r="D29" s="7" t="n">
        <f aca="false">(C29*0.094)+(C29*0.011)</f>
        <v>70.1841</v>
      </c>
      <c r="E29" s="27" t="n">
        <f aca="false">C29-D29</f>
        <v>598.2359</v>
      </c>
      <c r="I29" s="9" t="s">
        <v>39</v>
      </c>
      <c r="J29" s="9"/>
      <c r="K29" s="9" t="n">
        <v>26.31</v>
      </c>
      <c r="L29" s="9"/>
      <c r="M29" s="9" t="n">
        <v>26.31</v>
      </c>
      <c r="N29" s="9"/>
      <c r="O29" s="9" t="n">
        <v>26.31</v>
      </c>
      <c r="T29" s="26"/>
      <c r="U29" s="26"/>
      <c r="V29" s="26"/>
      <c r="X29" s="1" t="n">
        <v>733.24</v>
      </c>
      <c r="Y29" s="1" t="s">
        <v>136</v>
      </c>
      <c r="Z29" s="1" t="n">
        <v>741.23</v>
      </c>
    </row>
    <row r="30" customFormat="false" ht="14.25" hidden="false" customHeight="false" outlineLevel="0" collapsed="false">
      <c r="A30" s="8"/>
      <c r="B30" s="9" t="s">
        <v>63</v>
      </c>
      <c r="C30" s="9" t="n">
        <v>788.5</v>
      </c>
      <c r="D30" s="7" t="n">
        <f aca="false">(C30*0.094)+(C30*0.011)</f>
        <v>82.7925</v>
      </c>
      <c r="E30" s="27" t="n">
        <f aca="false">C30-D30</f>
        <v>705.7075</v>
      </c>
      <c r="I30" s="9" t="s">
        <v>41</v>
      </c>
      <c r="J30" s="9"/>
      <c r="K30" s="9" t="n">
        <v>50</v>
      </c>
      <c r="L30" s="9"/>
      <c r="M30" s="9" t="n">
        <v>50</v>
      </c>
      <c r="N30" s="9"/>
      <c r="O30" s="9" t="n">
        <v>50</v>
      </c>
      <c r="T30" s="26"/>
      <c r="U30" s="26"/>
      <c r="V30" s="26" t="n">
        <f aca="false">SUM(E29:E34)</f>
        <v>2082.60235</v>
      </c>
      <c r="X30" s="1" t="n">
        <v>416.46</v>
      </c>
      <c r="Y30" s="1" t="s">
        <v>137</v>
      </c>
      <c r="Z30" s="1" t="n">
        <v>416.46</v>
      </c>
    </row>
    <row r="31" customFormat="false" ht="14.25" hidden="false" customHeight="false" outlineLevel="0" collapsed="false">
      <c r="A31" s="8"/>
      <c r="B31" s="9" t="s">
        <v>64</v>
      </c>
      <c r="C31" s="9" t="n">
        <v>324.71</v>
      </c>
      <c r="D31" s="7" t="n">
        <f aca="false">(C31*0.094)+(C31*0.011)</f>
        <v>34.09455</v>
      </c>
      <c r="E31" s="27" t="n">
        <f aca="false">C31-D31</f>
        <v>290.61545</v>
      </c>
      <c r="I31" s="9" t="s">
        <v>43</v>
      </c>
      <c r="J31" s="9"/>
      <c r="K31" s="9" t="n">
        <v>6</v>
      </c>
      <c r="L31" s="9"/>
      <c r="M31" s="9" t="n">
        <v>6</v>
      </c>
      <c r="N31" s="9"/>
      <c r="O31" s="9" t="n">
        <v>6</v>
      </c>
      <c r="T31" s="26"/>
      <c r="U31" s="26"/>
      <c r="V31" s="26"/>
    </row>
    <row r="32" customFormat="false" ht="14.25" hidden="false" customHeight="false" outlineLevel="0" collapsed="false">
      <c r="A32" s="8"/>
      <c r="B32" s="9" t="s">
        <v>65</v>
      </c>
      <c r="C32" s="9" t="n">
        <v>256.5</v>
      </c>
      <c r="D32" s="7" t="n">
        <f aca="false">(C32*0.094)+(C32*0.011)</f>
        <v>26.9325</v>
      </c>
      <c r="E32" s="27" t="n">
        <f aca="false">C32-D32</f>
        <v>229.5675</v>
      </c>
      <c r="I32" s="9" t="s">
        <v>45</v>
      </c>
      <c r="J32" s="9"/>
      <c r="K32" s="9" t="n">
        <v>31.9</v>
      </c>
      <c r="L32" s="9"/>
      <c r="M32" s="9" t="n">
        <v>31.9</v>
      </c>
      <c r="N32" s="9"/>
      <c r="O32" s="9" t="n">
        <v>32.37</v>
      </c>
      <c r="T32" s="26"/>
      <c r="U32" s="26"/>
      <c r="V32" s="26"/>
      <c r="X32" s="1" t="n">
        <f aca="false">SUM(X28:X31)</f>
        <v>2074.62</v>
      </c>
      <c r="Z32" s="1" t="n">
        <f aca="false">SUM(Z28:Z31)</f>
        <v>2082.61</v>
      </c>
    </row>
    <row r="33" customFormat="false" ht="14.25" hidden="false" customHeight="false" outlineLevel="0" collapsed="false">
      <c r="A33" s="8"/>
      <c r="B33" s="9" t="s">
        <v>66</v>
      </c>
      <c r="C33" s="9" t="n">
        <v>148.2</v>
      </c>
      <c r="D33" s="7" t="n">
        <f aca="false">(C33*0.094)+(C33*0.011)</f>
        <v>15.561</v>
      </c>
      <c r="E33" s="27" t="n">
        <f aca="false">C33-D33</f>
        <v>132.639</v>
      </c>
      <c r="I33" s="9" t="s">
        <v>47</v>
      </c>
      <c r="J33" s="9"/>
      <c r="K33" s="9" t="n">
        <v>12.36</v>
      </c>
      <c r="L33" s="9"/>
      <c r="M33" s="9" t="n">
        <v>12.94</v>
      </c>
      <c r="N33" s="9"/>
      <c r="O33" s="9" t="n">
        <v>12.94</v>
      </c>
    </row>
    <row r="34" customFormat="false" ht="14.25" hidden="false" customHeight="false" outlineLevel="0" collapsed="false">
      <c r="A34" s="9"/>
      <c r="B34" s="9" t="s">
        <v>67</v>
      </c>
      <c r="C34" s="9" t="n">
        <v>140.6</v>
      </c>
      <c r="D34" s="7" t="n">
        <f aca="false">(C34*0.094)+(C34*0.011)</f>
        <v>14.763</v>
      </c>
      <c r="E34" s="27" t="n">
        <f aca="false">C34-D34</f>
        <v>125.837</v>
      </c>
      <c r="I34" s="9" t="s">
        <v>48</v>
      </c>
      <c r="J34" s="9"/>
      <c r="K34" s="9" t="n">
        <v>8.5</v>
      </c>
      <c r="L34" s="9"/>
      <c r="M34" s="9"/>
      <c r="N34" s="9"/>
      <c r="O34" s="9" t="n">
        <v>8.5</v>
      </c>
    </row>
    <row r="35" customFormat="false" ht="14.25" hidden="false" customHeight="false" outlineLevel="0" collapsed="false">
      <c r="A35" s="9"/>
      <c r="B35" s="9"/>
      <c r="C35" s="9"/>
      <c r="D35" s="7" t="n">
        <f aca="false">C35*0.246</f>
        <v>0</v>
      </c>
      <c r="E35" s="9"/>
      <c r="I35" s="9"/>
      <c r="J35" s="9"/>
      <c r="K35" s="9"/>
      <c r="L35" s="9"/>
      <c r="M35" s="9"/>
      <c r="N35" s="9"/>
      <c r="O35" s="9"/>
    </row>
    <row r="36" customFormat="false" ht="14.25" hidden="false" customHeight="false" outlineLevel="0" collapsed="false">
      <c r="A36" s="9"/>
      <c r="B36" s="9"/>
      <c r="C36" s="9"/>
      <c r="D36" s="7"/>
      <c r="E36" s="9"/>
      <c r="I36" s="9"/>
      <c r="J36" s="9"/>
      <c r="K36" s="9"/>
      <c r="L36" s="9"/>
      <c r="M36" s="9"/>
      <c r="N36" s="9"/>
      <c r="O36" s="9"/>
    </row>
    <row r="37" customFormat="false" ht="14.25" hidden="false" customHeight="false" outlineLevel="0" collapsed="false">
      <c r="A37" s="9"/>
      <c r="B37" s="9"/>
      <c r="C37" s="9"/>
      <c r="D37" s="7"/>
      <c r="E37" s="9"/>
      <c r="I37" s="9" t="s">
        <v>50</v>
      </c>
      <c r="J37" s="9"/>
      <c r="K37" s="9"/>
      <c r="L37" s="9"/>
      <c r="M37" s="9"/>
      <c r="N37" s="9"/>
      <c r="O37" s="9"/>
    </row>
    <row r="38" customFormat="false" ht="14.25" hidden="false" customHeight="false" outlineLevel="0" collapsed="false">
      <c r="A38" s="9"/>
      <c r="B38" s="9"/>
      <c r="C38" s="9"/>
      <c r="D38" s="7"/>
      <c r="E38" s="9"/>
      <c r="I38" s="9" t="s">
        <v>51</v>
      </c>
      <c r="J38" s="9"/>
      <c r="K38" s="9"/>
      <c r="L38" s="9"/>
      <c r="M38" s="9"/>
      <c r="N38" s="9"/>
      <c r="O38" s="9"/>
    </row>
    <row r="39" customFormat="false" ht="14.25" hidden="false" customHeight="false" outlineLevel="0" collapsed="false">
      <c r="C39" s="1" t="n">
        <f aca="false">SUM(C26:C37)</f>
        <v>2676.93</v>
      </c>
      <c r="D39" s="1" t="n">
        <f aca="false">SUM(D26:D37)</f>
        <v>281.07765</v>
      </c>
      <c r="K39" s="1" t="n">
        <f aca="false">SUM(K26:K38)</f>
        <v>935.07</v>
      </c>
      <c r="M39" s="1" t="n">
        <f aca="false">SUM(M26:M38)</f>
        <v>927.15</v>
      </c>
      <c r="O39" s="1" t="n">
        <f aca="false">SUM(O26:O38)</f>
        <v>936.12</v>
      </c>
    </row>
    <row r="41" customFormat="false" ht="14.25" hidden="false" customHeight="false" outlineLevel="0" collapsed="false">
      <c r="A41" s="14" t="s">
        <v>52</v>
      </c>
      <c r="B41" s="14" t="n">
        <f aca="false">D41/3</f>
        <v>798.61745</v>
      </c>
      <c r="D41" s="1" t="n">
        <f aca="false">C39-D39</f>
        <v>2395.85235</v>
      </c>
      <c r="I41" s="15" t="s">
        <v>53</v>
      </c>
      <c r="J41" s="15"/>
      <c r="K41" s="15" t="n">
        <f aca="false">B41-K39</f>
        <v>-136.45255</v>
      </c>
      <c r="L41" s="15"/>
      <c r="M41" s="15" t="n">
        <f aca="false">SUM(B41-M39)</f>
        <v>-128.53255</v>
      </c>
      <c r="N41" s="15"/>
      <c r="O41" s="15" t="n">
        <f aca="false">SUM(B41-O39)</f>
        <v>-137.50255</v>
      </c>
    </row>
    <row r="42" customFormat="false" ht="14.25" hidden="false" customHeight="false" outlineLevel="0" collapsed="false">
      <c r="I42" s="14" t="s">
        <v>54</v>
      </c>
      <c r="J42" s="14"/>
      <c r="K42" s="14"/>
      <c r="L42" s="14"/>
      <c r="M42" s="14"/>
      <c r="N42" s="14"/>
      <c r="O42" s="14" t="n">
        <f aca="false">SUM(K41+M41+O41+O19)</f>
        <v>-543.6926</v>
      </c>
    </row>
    <row r="43" customFormat="false" ht="14.25" hidden="false" customHeight="false" outlineLevel="0" collapsed="false">
      <c r="I43" s="17" t="s">
        <v>72</v>
      </c>
      <c r="J43" s="17"/>
      <c r="K43" s="17"/>
      <c r="L43" s="17"/>
      <c r="M43" s="17"/>
      <c r="N43" s="18" t="n">
        <v>0</v>
      </c>
      <c r="O43" s="1" t="n">
        <f aca="false">N43-D39</f>
        <v>-281.07765</v>
      </c>
    </row>
    <row r="44" customFormat="false" ht="14.25" hidden="false" customHeight="false" outlineLevel="0" collapsed="false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6" customFormat="false" ht="37.5" hidden="false" customHeight="true" outlineLevel="0" collapsed="false">
      <c r="A46" s="2" t="s">
        <v>111</v>
      </c>
      <c r="B46" s="2"/>
      <c r="C46" s="2"/>
      <c r="D46" s="2"/>
      <c r="E46" s="2"/>
      <c r="I46" s="11" t="s">
        <v>112</v>
      </c>
      <c r="J46" s="11"/>
      <c r="K46" s="11"/>
      <c r="L46" s="11"/>
      <c r="M46" s="11"/>
      <c r="N46" s="11"/>
      <c r="O46" s="11"/>
      <c r="P46" s="20"/>
      <c r="Q46" s="21"/>
    </row>
    <row r="47" customFormat="false" ht="14.25" hidden="false" customHeight="false" outlineLevel="0" collapsed="false">
      <c r="P47" s="22"/>
      <c r="Q47" s="21"/>
    </row>
    <row r="48" customFormat="false" ht="14.25" hidden="false" customHeight="false" outlineLevel="0" collapsed="false">
      <c r="A48" s="3" t="s">
        <v>1</v>
      </c>
      <c r="B48" s="4" t="s">
        <v>2</v>
      </c>
      <c r="C48" s="4" t="s">
        <v>3</v>
      </c>
      <c r="D48" s="4" t="s">
        <v>4</v>
      </c>
      <c r="E48" s="5" t="s">
        <v>5</v>
      </c>
      <c r="I48" s="3" t="s">
        <v>28</v>
      </c>
      <c r="J48" s="12" t="s">
        <v>75</v>
      </c>
      <c r="K48" s="12"/>
      <c r="L48" s="12" t="s">
        <v>76</v>
      </c>
      <c r="M48" s="12"/>
      <c r="N48" s="13" t="s">
        <v>77</v>
      </c>
      <c r="O48" s="13"/>
      <c r="P48" s="22"/>
      <c r="Q48" s="21"/>
    </row>
    <row r="49" customFormat="false" ht="14.25" hidden="false" customHeight="false" outlineLevel="0" collapsed="false">
      <c r="A49" s="6"/>
      <c r="B49" s="9" t="s">
        <v>78</v>
      </c>
      <c r="C49" s="7" t="n">
        <v>147.25</v>
      </c>
      <c r="D49" s="7" t="n">
        <f aca="false">(C49*0.094)+(C49*0.011)</f>
        <v>15.46125</v>
      </c>
      <c r="E49" s="27" t="n">
        <f aca="false">C49-D49</f>
        <v>131.78875</v>
      </c>
      <c r="I49" s="7" t="s">
        <v>33</v>
      </c>
      <c r="J49" s="7"/>
      <c r="K49" s="7" t="n">
        <v>800</v>
      </c>
      <c r="L49" s="7"/>
      <c r="M49" s="7" t="n">
        <v>800</v>
      </c>
      <c r="N49" s="7"/>
      <c r="O49" s="7" t="n">
        <v>800</v>
      </c>
      <c r="P49" s="22"/>
      <c r="Q49" s="21"/>
      <c r="S49" s="1" t="s">
        <v>134</v>
      </c>
    </row>
    <row r="50" customFormat="false" ht="14.25" hidden="false" customHeight="false" outlineLevel="0" collapsed="false">
      <c r="A50" s="8"/>
      <c r="B50" s="9" t="s">
        <v>79</v>
      </c>
      <c r="C50" s="9" t="n">
        <v>0</v>
      </c>
      <c r="D50" s="28" t="b">
        <f aca="false">[1]Feuil1!$D$31=(C50*0.094)+(C50*0.011)</f>
        <v>0</v>
      </c>
      <c r="E50" s="27" t="n">
        <f aca="false">C50-D50</f>
        <v>0</v>
      </c>
      <c r="I50" s="9" t="s">
        <v>35</v>
      </c>
      <c r="J50" s="9"/>
      <c r="K50" s="9"/>
      <c r="L50" s="9"/>
      <c r="M50" s="9"/>
      <c r="N50" s="9"/>
      <c r="O50" s="9"/>
      <c r="P50" s="22"/>
      <c r="Q50" s="21"/>
      <c r="S50" s="1" t="s">
        <v>122</v>
      </c>
      <c r="T50" s="1" t="s">
        <v>123</v>
      </c>
      <c r="U50" s="1" t="s">
        <v>124</v>
      </c>
      <c r="V50" s="1" t="s">
        <v>125</v>
      </c>
      <c r="X50" s="1" t="s">
        <v>126</v>
      </c>
    </row>
    <row r="51" customFormat="false" ht="14.25" hidden="false" customHeight="false" outlineLevel="0" collapsed="false">
      <c r="A51" s="8"/>
      <c r="B51" s="9" t="s">
        <v>80</v>
      </c>
      <c r="C51" s="9" t="n">
        <v>456.76</v>
      </c>
      <c r="D51" s="7" t="n">
        <f aca="false">(C51*0.094)+(C51*0.011)</f>
        <v>47.9598</v>
      </c>
      <c r="E51" s="27" t="n">
        <f aca="false">C51-D51</f>
        <v>408.8002</v>
      </c>
      <c r="I51" s="9" t="s">
        <v>45</v>
      </c>
      <c r="J51" s="9"/>
      <c r="K51" s="9"/>
      <c r="L51" s="9"/>
      <c r="M51" s="9" t="n">
        <v>49.1</v>
      </c>
      <c r="N51" s="9"/>
      <c r="O51" s="9" t="n">
        <v>53.43</v>
      </c>
      <c r="P51" s="22"/>
      <c r="Q51" s="21"/>
      <c r="S51" s="1" t="n">
        <f aca="false">SUM(C49:C54)</f>
        <v>1019.35</v>
      </c>
      <c r="T51" s="1" t="n">
        <f aca="false">SUM(D49:D54)</f>
        <v>107.03175</v>
      </c>
      <c r="U51" s="26" t="n">
        <f aca="false">S51*0.011</f>
        <v>11.21285</v>
      </c>
      <c r="V51" s="26" t="n">
        <f aca="false">S51-T51-U51</f>
        <v>901.1054</v>
      </c>
      <c r="X51" s="1" t="n">
        <v>924.92</v>
      </c>
      <c r="Y51" s="1" t="s">
        <v>138</v>
      </c>
      <c r="Z51" s="1" t="n">
        <v>924.92</v>
      </c>
    </row>
    <row r="52" customFormat="false" ht="14.25" hidden="false" customHeight="false" outlineLevel="0" collapsed="false">
      <c r="A52" s="8"/>
      <c r="B52" s="9" t="s">
        <v>81</v>
      </c>
      <c r="C52" s="9" t="n">
        <v>197.6</v>
      </c>
      <c r="D52" s="7" t="n">
        <f aca="false">(C52*0.094)+(C52*0.011)</f>
        <v>20.748</v>
      </c>
      <c r="E52" s="27" t="n">
        <f aca="false">C52-D52</f>
        <v>176.852</v>
      </c>
      <c r="I52" s="9" t="s">
        <v>39</v>
      </c>
      <c r="J52" s="9"/>
      <c r="K52" s="9" t="n">
        <v>26.31</v>
      </c>
      <c r="L52" s="9"/>
      <c r="M52" s="9" t="n">
        <v>26.31</v>
      </c>
      <c r="N52" s="9"/>
      <c r="O52" s="9" t="n">
        <v>26.31</v>
      </c>
      <c r="P52" s="22"/>
      <c r="Q52" s="21"/>
      <c r="T52" s="26"/>
      <c r="U52" s="26"/>
      <c r="V52" s="26"/>
      <c r="X52" s="1" t="n">
        <v>0</v>
      </c>
      <c r="Y52" s="1" t="s">
        <v>139</v>
      </c>
      <c r="Z52" s="1" t="n">
        <v>741.23</v>
      </c>
    </row>
    <row r="53" customFormat="false" ht="14.25" hidden="false" customHeight="false" outlineLevel="0" collapsed="false">
      <c r="A53" s="8"/>
      <c r="B53" s="9" t="s">
        <v>82</v>
      </c>
      <c r="C53" s="9" t="n">
        <v>0</v>
      </c>
      <c r="D53" s="7" t="n">
        <f aca="false">(C53*0.094)+(C53*0.011)</f>
        <v>0</v>
      </c>
      <c r="E53" s="27" t="n">
        <f aca="false">C53-D53</f>
        <v>0</v>
      </c>
      <c r="I53" s="9" t="s">
        <v>41</v>
      </c>
      <c r="J53" s="9"/>
      <c r="K53" s="9" t="n">
        <v>50</v>
      </c>
      <c r="L53" s="9"/>
      <c r="M53" s="9" t="n">
        <v>50</v>
      </c>
      <c r="N53" s="9"/>
      <c r="O53" s="9" t="n">
        <v>50</v>
      </c>
      <c r="P53" s="22"/>
      <c r="Q53" s="21"/>
      <c r="T53" s="26"/>
      <c r="U53" s="26"/>
      <c r="V53" s="26" t="n">
        <f aca="false">SUM(E52:E57)</f>
        <v>1427.8293</v>
      </c>
      <c r="X53" s="1" t="n">
        <v>416.46</v>
      </c>
      <c r="Y53" s="1" t="s">
        <v>140</v>
      </c>
      <c r="Z53" s="1" t="n">
        <v>416.46</v>
      </c>
    </row>
    <row r="54" customFormat="false" ht="14.25" hidden="false" customHeight="false" outlineLevel="0" collapsed="false">
      <c r="A54" s="8"/>
      <c r="B54" s="9" t="s">
        <v>83</v>
      </c>
      <c r="C54" s="9" t="n">
        <v>217.74</v>
      </c>
      <c r="D54" s="7" t="n">
        <f aca="false">(C54*0.094)+(C54*0.011)</f>
        <v>22.8627</v>
      </c>
      <c r="E54" s="27" t="n">
        <f aca="false">C54-D54</f>
        <v>194.8773</v>
      </c>
      <c r="I54" s="9" t="s">
        <v>43</v>
      </c>
      <c r="J54" s="9"/>
      <c r="K54" s="9" t="n">
        <v>6</v>
      </c>
      <c r="L54" s="9"/>
      <c r="M54" s="9" t="n">
        <v>6</v>
      </c>
      <c r="N54" s="9"/>
      <c r="O54" s="9" t="n">
        <v>6</v>
      </c>
      <c r="P54" s="22"/>
      <c r="Q54" s="21"/>
      <c r="T54" s="26"/>
      <c r="U54" s="26"/>
      <c r="V54" s="26"/>
    </row>
    <row r="55" customFormat="false" ht="14.25" hidden="false" customHeight="false" outlineLevel="0" collapsed="false">
      <c r="A55" s="8"/>
      <c r="B55" s="9" t="s">
        <v>141</v>
      </c>
      <c r="C55" s="9" t="n">
        <v>880</v>
      </c>
      <c r="D55" s="7" t="n">
        <f aca="false">(C55*0.094)+(C55*0.011)</f>
        <v>92.4</v>
      </c>
      <c r="E55" s="27" t="n">
        <f aca="false">C55-D55</f>
        <v>787.6</v>
      </c>
      <c r="I55" s="9" t="s">
        <v>45</v>
      </c>
      <c r="J55" s="9"/>
      <c r="K55" s="9" t="n">
        <v>31.9</v>
      </c>
      <c r="L55" s="9"/>
      <c r="M55" s="9" t="n">
        <v>31.9</v>
      </c>
      <c r="N55" s="9"/>
      <c r="O55" s="9" t="n">
        <v>31.9</v>
      </c>
      <c r="P55" s="22"/>
      <c r="Q55" s="21"/>
      <c r="T55" s="26"/>
      <c r="U55" s="26"/>
      <c r="V55" s="26"/>
      <c r="X55" s="1" t="n">
        <f aca="false">SUM(X51:X54)</f>
        <v>1341.38</v>
      </c>
      <c r="Z55" s="1" t="n">
        <f aca="false">SUM(Z51:Z54)</f>
        <v>2082.61</v>
      </c>
    </row>
    <row r="56" customFormat="false" ht="14.25" hidden="false" customHeight="false" outlineLevel="0" collapsed="false">
      <c r="A56" s="9"/>
      <c r="B56" s="9" t="s">
        <v>142</v>
      </c>
      <c r="C56" s="9" t="n">
        <v>300</v>
      </c>
      <c r="D56" s="7" t="n">
        <f aca="false">(C56*0.094)+(C56*0.011)</f>
        <v>31.5</v>
      </c>
      <c r="E56" s="27" t="n">
        <f aca="false">C56-D56</f>
        <v>268.5</v>
      </c>
      <c r="I56" s="9" t="s">
        <v>47</v>
      </c>
      <c r="J56" s="9"/>
      <c r="K56" s="9" t="n">
        <v>12.36</v>
      </c>
      <c r="L56" s="9"/>
      <c r="M56" s="9" t="n">
        <v>20.6</v>
      </c>
      <c r="N56" s="9"/>
      <c r="O56" s="9" t="n">
        <v>12.36</v>
      </c>
      <c r="P56" s="22"/>
      <c r="Q56" s="21"/>
    </row>
    <row r="57" customFormat="false" ht="14.25" hidden="false" customHeight="false" outlineLevel="0" collapsed="false">
      <c r="A57" s="9"/>
      <c r="B57" s="9" t="s">
        <v>143</v>
      </c>
      <c r="C57" s="9"/>
      <c r="D57" s="7" t="n">
        <f aca="false">C57*0.246</f>
        <v>0</v>
      </c>
      <c r="E57" s="27" t="n">
        <f aca="false">C57-D57</f>
        <v>0</v>
      </c>
      <c r="I57" s="9" t="s">
        <v>48</v>
      </c>
      <c r="J57" s="9"/>
      <c r="K57" s="9" t="n">
        <v>8.5</v>
      </c>
      <c r="L57" s="9"/>
      <c r="M57" s="9"/>
      <c r="N57" s="9"/>
      <c r="O57" s="9" t="n">
        <v>8.5</v>
      </c>
      <c r="P57" s="22"/>
      <c r="Q57" s="21"/>
    </row>
    <row r="58" customFormat="false" ht="14.25" hidden="false" customHeight="false" outlineLevel="0" collapsed="false">
      <c r="A58" s="9"/>
      <c r="B58" s="9" t="s">
        <v>144</v>
      </c>
      <c r="C58" s="9"/>
      <c r="D58" s="7" t="n">
        <f aca="false">C58*0.246</f>
        <v>0</v>
      </c>
      <c r="E58" s="27" t="n">
        <f aca="false">C58-D58</f>
        <v>0</v>
      </c>
      <c r="I58" s="9"/>
      <c r="J58" s="9"/>
      <c r="K58" s="9"/>
      <c r="L58" s="9"/>
      <c r="M58" s="9"/>
      <c r="N58" s="9"/>
      <c r="O58" s="9"/>
      <c r="P58" s="22"/>
      <c r="Q58" s="21"/>
    </row>
    <row r="59" customFormat="false" ht="14.25" hidden="false" customHeight="false" outlineLevel="0" collapsed="false">
      <c r="A59" s="9"/>
      <c r="B59" s="9"/>
      <c r="C59" s="9"/>
      <c r="D59" s="7" t="n">
        <f aca="false">C59*0.246</f>
        <v>0</v>
      </c>
      <c r="E59" s="9"/>
      <c r="I59" s="9" t="s">
        <v>50</v>
      </c>
      <c r="J59" s="9"/>
      <c r="K59" s="9"/>
      <c r="L59" s="9"/>
      <c r="M59" s="9"/>
      <c r="N59" s="9"/>
      <c r="O59" s="9"/>
      <c r="P59" s="22"/>
      <c r="Q59" s="21"/>
    </row>
    <row r="60" customFormat="false" ht="14.25" hidden="false" customHeight="false" outlineLevel="0" collapsed="false">
      <c r="A60" s="9"/>
      <c r="B60" s="9"/>
      <c r="C60" s="9"/>
      <c r="D60" s="9" t="n">
        <v>0</v>
      </c>
      <c r="E60" s="9"/>
      <c r="I60" s="9" t="s">
        <v>51</v>
      </c>
      <c r="J60" s="9"/>
      <c r="K60" s="9"/>
      <c r="L60" s="9"/>
      <c r="M60" s="9"/>
      <c r="N60" s="9"/>
      <c r="O60" s="9"/>
      <c r="P60" s="22"/>
      <c r="Q60" s="21"/>
    </row>
    <row r="61" customFormat="false" ht="14.25" hidden="false" customHeight="false" outlineLevel="0" collapsed="false">
      <c r="C61" s="1" t="n">
        <f aca="false">SUM(C49:C60)</f>
        <v>2199.35</v>
      </c>
      <c r="D61" s="1" t="n">
        <f aca="false">SUM(D49:D60)</f>
        <v>230.93175</v>
      </c>
      <c r="K61" s="1" t="n">
        <f aca="false">SUM(K48:K60)</f>
        <v>935.07</v>
      </c>
      <c r="M61" s="1" t="n">
        <f aca="false">SUM(M48:M60)</f>
        <v>983.91</v>
      </c>
      <c r="O61" s="1" t="n">
        <f aca="false">SUM(O48:O60)</f>
        <v>988.5</v>
      </c>
      <c r="P61" s="22"/>
      <c r="Q61" s="21"/>
    </row>
    <row r="62" customFormat="false" ht="14.25" hidden="false" customHeight="false" outlineLevel="0" collapsed="false">
      <c r="P62" s="22"/>
      <c r="Q62" s="21"/>
    </row>
    <row r="63" customFormat="false" ht="14.25" hidden="false" customHeight="false" outlineLevel="0" collapsed="false">
      <c r="A63" s="14" t="s">
        <v>52</v>
      </c>
      <c r="B63" s="14" t="n">
        <f aca="false">D63/3</f>
        <v>656.139416666667</v>
      </c>
      <c r="D63" s="1" t="n">
        <f aca="false">C61-D61</f>
        <v>1968.41825</v>
      </c>
      <c r="I63" s="15" t="s">
        <v>53</v>
      </c>
      <c r="J63" s="15"/>
      <c r="K63" s="15" t="n">
        <f aca="false">B63-K61</f>
        <v>-278.930583333333</v>
      </c>
      <c r="L63" s="15"/>
      <c r="M63" s="15" t="n">
        <f aca="false">SUM(B63-M61)</f>
        <v>-327.770583333333</v>
      </c>
      <c r="N63" s="15"/>
      <c r="O63" s="15" t="n">
        <f aca="false">SUM(B63-O61)</f>
        <v>-332.360583333333</v>
      </c>
      <c r="P63" s="23"/>
      <c r="Q63" s="21"/>
    </row>
    <row r="64" customFormat="false" ht="14.25" hidden="false" customHeight="false" outlineLevel="0" collapsed="false">
      <c r="I64" s="14" t="s">
        <v>54</v>
      </c>
      <c r="J64" s="14"/>
      <c r="K64" s="14"/>
      <c r="L64" s="14"/>
      <c r="M64" s="14"/>
      <c r="N64" s="14"/>
      <c r="O64" s="14" t="n">
        <f aca="false">SUM(K63+M63+O63+O43)</f>
        <v>-1220.1394</v>
      </c>
      <c r="P64" s="22"/>
      <c r="Q64" s="21"/>
    </row>
    <row r="65" customFormat="false" ht="14.25" hidden="false" customHeight="false" outlineLevel="0" collapsed="false">
      <c r="I65" s="17" t="s">
        <v>84</v>
      </c>
      <c r="J65" s="17"/>
      <c r="K65" s="17"/>
      <c r="L65" s="17"/>
      <c r="M65" s="17"/>
      <c r="N65" s="18" t="n">
        <f aca="false">O43+O64</f>
        <v>-1501.21705</v>
      </c>
      <c r="O65" s="1" t="n">
        <f aca="false">N65-D61</f>
        <v>-1732.1488</v>
      </c>
      <c r="P65" s="22"/>
      <c r="Q65" s="21"/>
    </row>
    <row r="66" customFormat="false" ht="14.25" hidden="false" customHeight="false" outlineLevel="0" collapsed="false">
      <c r="A66" s="10"/>
      <c r="B66" s="10"/>
      <c r="C66" s="10"/>
      <c r="D66" s="10"/>
      <c r="E66" s="10"/>
      <c r="F66" s="10"/>
      <c r="H66" s="10"/>
      <c r="I66" s="10"/>
      <c r="J66" s="10"/>
      <c r="K66" s="10"/>
      <c r="L66" s="10"/>
      <c r="M66" s="10"/>
      <c r="N66" s="10"/>
      <c r="O66" s="10"/>
      <c r="P66" s="21"/>
      <c r="Q66" s="21"/>
      <c r="R66" s="10"/>
      <c r="S66" s="10"/>
      <c r="T66" s="10"/>
      <c r="U66" s="10"/>
      <c r="V66" s="10"/>
      <c r="W66" s="10"/>
      <c r="X66" s="10"/>
      <c r="Y66" s="10"/>
      <c r="Z66" s="10"/>
    </row>
    <row r="67" customFormat="false" ht="14.25" hidden="false" customHeight="false" outlineLevel="0" collapsed="false">
      <c r="P67" s="22"/>
      <c r="Q67" s="21"/>
    </row>
    <row r="68" customFormat="false" ht="37.5" hidden="false" customHeight="true" outlineLevel="0" collapsed="false">
      <c r="A68" s="2" t="s">
        <v>115</v>
      </c>
      <c r="B68" s="2"/>
      <c r="C68" s="2"/>
      <c r="D68" s="2"/>
      <c r="E68" s="2"/>
      <c r="I68" s="11" t="s">
        <v>116</v>
      </c>
      <c r="J68" s="11"/>
      <c r="K68" s="11"/>
      <c r="L68" s="11"/>
      <c r="M68" s="11"/>
      <c r="N68" s="11"/>
      <c r="O68" s="11"/>
      <c r="P68" s="20"/>
      <c r="Q68" s="21"/>
    </row>
    <row r="69" customFormat="false" ht="14.25" hidden="false" customHeight="false" outlineLevel="0" collapsed="false">
      <c r="P69" s="22"/>
      <c r="Q69" s="21"/>
    </row>
    <row r="70" customFormat="false" ht="14.25" hidden="false" customHeight="false" outlineLevel="0" collapsed="false">
      <c r="A70" s="3" t="s">
        <v>1</v>
      </c>
      <c r="B70" s="4" t="s">
        <v>2</v>
      </c>
      <c r="C70" s="4" t="s">
        <v>3</v>
      </c>
      <c r="D70" s="4" t="s">
        <v>4</v>
      </c>
      <c r="E70" s="5" t="s">
        <v>5</v>
      </c>
      <c r="I70" s="3" t="s">
        <v>28</v>
      </c>
      <c r="J70" s="12" t="s">
        <v>57</v>
      </c>
      <c r="K70" s="12"/>
      <c r="L70" s="12" t="s">
        <v>58</v>
      </c>
      <c r="M70" s="12"/>
      <c r="N70" s="13" t="s">
        <v>59</v>
      </c>
      <c r="O70" s="13"/>
      <c r="P70" s="22"/>
      <c r="Q70" s="21"/>
    </row>
    <row r="71" customFormat="false" ht="14.25" hidden="false" customHeight="false" outlineLevel="0" collapsed="false">
      <c r="A71" s="6"/>
      <c r="B71" s="7"/>
      <c r="C71" s="7"/>
      <c r="D71" s="7" t="n">
        <f aca="false">(C71*0.094)+(C71*0.011)</f>
        <v>0</v>
      </c>
      <c r="E71" s="27" t="n">
        <f aca="false">C71-D71</f>
        <v>0</v>
      </c>
      <c r="I71" s="7" t="s">
        <v>33</v>
      </c>
      <c r="J71" s="7"/>
      <c r="K71" s="7" t="n">
        <v>800</v>
      </c>
      <c r="L71" s="7"/>
      <c r="M71" s="7" t="n">
        <v>800</v>
      </c>
      <c r="N71" s="7"/>
      <c r="O71" s="7" t="n">
        <v>800</v>
      </c>
      <c r="P71" s="22"/>
      <c r="Q71" s="21"/>
      <c r="S71" s="1" t="s">
        <v>145</v>
      </c>
    </row>
    <row r="72" customFormat="false" ht="14.25" hidden="false" customHeight="false" outlineLevel="0" collapsed="false">
      <c r="A72" s="8"/>
      <c r="B72" s="9" t="s">
        <v>87</v>
      </c>
      <c r="C72" s="9" t="n">
        <v>148.39</v>
      </c>
      <c r="D72" s="7" t="n">
        <f aca="false">(C72*0.094)+(C72*0.011)</f>
        <v>15.58095</v>
      </c>
      <c r="E72" s="27" t="n">
        <f aca="false">C72-D72</f>
        <v>132.80905</v>
      </c>
      <c r="I72" s="9" t="s">
        <v>35</v>
      </c>
      <c r="J72" s="9"/>
      <c r="K72" s="9"/>
      <c r="L72" s="9"/>
      <c r="M72" s="9"/>
      <c r="N72" s="9"/>
      <c r="O72" s="9"/>
      <c r="P72" s="22"/>
      <c r="Q72" s="21"/>
      <c r="S72" s="1" t="s">
        <v>122</v>
      </c>
      <c r="T72" s="1" t="s">
        <v>123</v>
      </c>
      <c r="U72" s="1" t="s">
        <v>124</v>
      </c>
      <c r="V72" s="1" t="s">
        <v>125</v>
      </c>
      <c r="X72" s="1" t="s">
        <v>126</v>
      </c>
    </row>
    <row r="73" customFormat="false" ht="14.25" hidden="false" customHeight="false" outlineLevel="0" collapsed="false">
      <c r="A73" s="8"/>
      <c r="B73" s="9" t="s">
        <v>88</v>
      </c>
      <c r="C73" s="9" t="n">
        <v>130.34</v>
      </c>
      <c r="D73" s="7" t="n">
        <f aca="false">(C73*0.094)+(C73*0.011)</f>
        <v>13.6857</v>
      </c>
      <c r="E73" s="27" t="n">
        <f aca="false">C73-D73</f>
        <v>116.6543</v>
      </c>
      <c r="I73" s="9" t="s">
        <v>45</v>
      </c>
      <c r="J73" s="9"/>
      <c r="K73" s="9"/>
      <c r="L73" s="9"/>
      <c r="M73" s="9" t="n">
        <v>49.1</v>
      </c>
      <c r="N73" s="9"/>
      <c r="O73" s="9" t="n">
        <v>53.43</v>
      </c>
      <c r="P73" s="22"/>
      <c r="Q73" s="21"/>
      <c r="S73" s="1" t="n">
        <f aca="false">SUM(C71:C77)</f>
        <v>794.96</v>
      </c>
      <c r="T73" s="1" t="n">
        <f aca="false">SUM(D71:D77)</f>
        <v>83.4708</v>
      </c>
      <c r="U73" s="26" t="n">
        <f aca="false">S73*0.011</f>
        <v>8.74456</v>
      </c>
      <c r="V73" s="26" t="n">
        <f aca="false">S73-T73</f>
        <v>711.4892</v>
      </c>
      <c r="Y73" s="1" t="s">
        <v>138</v>
      </c>
      <c r="Z73" s="1" t="n">
        <v>924.92</v>
      </c>
    </row>
    <row r="74" customFormat="false" ht="14.25" hidden="false" customHeight="false" outlineLevel="0" collapsed="false">
      <c r="A74" s="8"/>
      <c r="B74" s="9" t="s">
        <v>89</v>
      </c>
      <c r="C74" s="9" t="n">
        <v>64.79</v>
      </c>
      <c r="D74" s="7" t="n">
        <f aca="false">(C74*0.094)+(C74*0.011)</f>
        <v>6.80295</v>
      </c>
      <c r="E74" s="27" t="n">
        <f aca="false">C74-D74</f>
        <v>57.98705</v>
      </c>
      <c r="I74" s="9" t="s">
        <v>39</v>
      </c>
      <c r="J74" s="9"/>
      <c r="K74" s="9" t="n">
        <v>26.31</v>
      </c>
      <c r="L74" s="9"/>
      <c r="M74" s="9" t="n">
        <v>26.31</v>
      </c>
      <c r="N74" s="9"/>
      <c r="O74" s="9" t="n">
        <v>26.31</v>
      </c>
      <c r="P74" s="22"/>
      <c r="Q74" s="21"/>
      <c r="T74" s="26"/>
      <c r="U74" s="26"/>
      <c r="V74" s="26"/>
      <c r="X74" s="1" t="n">
        <v>268.17</v>
      </c>
      <c r="Y74" s="1" t="s">
        <v>139</v>
      </c>
      <c r="Z74" s="1" t="n">
        <v>741.23</v>
      </c>
    </row>
    <row r="75" customFormat="false" ht="14.25" hidden="false" customHeight="false" outlineLevel="0" collapsed="false">
      <c r="A75" s="8"/>
      <c r="B75" s="9" t="s">
        <v>90</v>
      </c>
      <c r="C75" s="9" t="n">
        <v>151.24</v>
      </c>
      <c r="D75" s="7" t="n">
        <f aca="false">(C75*0.094)+(C75*0.011)</f>
        <v>15.8802</v>
      </c>
      <c r="E75" s="27" t="n">
        <f aca="false">C75-D75</f>
        <v>135.3598</v>
      </c>
      <c r="I75" s="9" t="s">
        <v>41</v>
      </c>
      <c r="J75" s="9"/>
      <c r="K75" s="9" t="n">
        <v>50</v>
      </c>
      <c r="L75" s="9"/>
      <c r="M75" s="9" t="n">
        <v>50</v>
      </c>
      <c r="N75" s="9"/>
      <c r="O75" s="9" t="n">
        <v>50</v>
      </c>
      <c r="P75" s="22"/>
      <c r="Q75" s="21"/>
      <c r="T75" s="26"/>
      <c r="U75" s="26"/>
      <c r="V75" s="29" t="n">
        <f aca="false">SUM(E72:E77)</f>
        <v>711.4892</v>
      </c>
      <c r="X75" s="1" t="n">
        <v>416.46</v>
      </c>
      <c r="Y75" s="1" t="s">
        <v>140</v>
      </c>
      <c r="Z75" s="1" t="n">
        <v>416.46</v>
      </c>
    </row>
    <row r="76" customFormat="false" ht="14.25" hidden="false" customHeight="false" outlineLevel="0" collapsed="false">
      <c r="A76" s="8"/>
      <c r="B76" s="9" t="s">
        <v>91</v>
      </c>
      <c r="C76" s="9" t="n">
        <v>154.85</v>
      </c>
      <c r="D76" s="7" t="n">
        <f aca="false">(C76*0.094)+(C76*0.011)</f>
        <v>16.25925</v>
      </c>
      <c r="E76" s="27" t="n">
        <f aca="false">C76-D76</f>
        <v>138.59075</v>
      </c>
      <c r="I76" s="9" t="s">
        <v>43</v>
      </c>
      <c r="J76" s="9"/>
      <c r="K76" s="9" t="n">
        <v>6</v>
      </c>
      <c r="L76" s="9"/>
      <c r="M76" s="9" t="n">
        <v>6</v>
      </c>
      <c r="N76" s="9"/>
      <c r="O76" s="9" t="n">
        <v>6</v>
      </c>
      <c r="P76" s="22"/>
      <c r="Q76" s="21"/>
      <c r="T76" s="26"/>
      <c r="U76" s="26"/>
      <c r="V76" s="26"/>
    </row>
    <row r="77" customFormat="false" ht="14.25" hidden="false" customHeight="false" outlineLevel="0" collapsed="false">
      <c r="A77" s="8"/>
      <c r="B77" s="9" t="s">
        <v>92</v>
      </c>
      <c r="C77" s="9" t="n">
        <v>145.35</v>
      </c>
      <c r="D77" s="7" t="n">
        <f aca="false">(C77*0.094)+(C77*0.011)</f>
        <v>15.26175</v>
      </c>
      <c r="E77" s="27" t="n">
        <f aca="false">C77-D77</f>
        <v>130.08825</v>
      </c>
      <c r="I77" s="9" t="s">
        <v>45</v>
      </c>
      <c r="J77" s="9"/>
      <c r="K77" s="9" t="n">
        <v>31.9</v>
      </c>
      <c r="L77" s="9"/>
      <c r="M77" s="9" t="n">
        <v>31.9</v>
      </c>
      <c r="N77" s="9"/>
      <c r="O77" s="9" t="n">
        <v>31.9</v>
      </c>
      <c r="P77" s="22"/>
      <c r="Q77" s="21"/>
      <c r="S77" s="1" t="n">
        <f aca="false">S73*0.0905</f>
        <v>71.94388</v>
      </c>
      <c r="T77" s="26"/>
      <c r="U77" s="26"/>
      <c r="V77" s="26"/>
      <c r="X77" s="1" t="n">
        <f aca="false">SUM(X73:X76)</f>
        <v>684.63</v>
      </c>
      <c r="Z77" s="1" t="n">
        <f aca="false">SUM(Z73:Z76)</f>
        <v>2082.61</v>
      </c>
    </row>
    <row r="78" customFormat="false" ht="14.25" hidden="false" customHeight="false" outlineLevel="0" collapsed="false">
      <c r="A78" s="8"/>
      <c r="B78" s="9" t="s">
        <v>146</v>
      </c>
      <c r="C78" s="9" t="n">
        <v>1100</v>
      </c>
      <c r="D78" s="7" t="n">
        <f aca="false">(C78*0.094)+(C78*0.011)</f>
        <v>115.5</v>
      </c>
      <c r="E78" s="27" t="n">
        <f aca="false">C78-D78</f>
        <v>984.5</v>
      </c>
      <c r="I78" s="9" t="s">
        <v>47</v>
      </c>
      <c r="J78" s="9"/>
      <c r="K78" s="9" t="n">
        <v>12.36</v>
      </c>
      <c r="L78" s="9"/>
      <c r="M78" s="9" t="n">
        <v>20.6</v>
      </c>
      <c r="N78" s="9"/>
      <c r="O78" s="9" t="n">
        <v>12.36</v>
      </c>
      <c r="P78" s="22"/>
      <c r="Q78" s="21"/>
      <c r="S78" s="1" t="n">
        <f aca="false">S73*0.0035</f>
        <v>2.78236</v>
      </c>
    </row>
    <row r="79" customFormat="false" ht="14.25" hidden="false" customHeight="false" outlineLevel="0" collapsed="false">
      <c r="A79" s="9"/>
      <c r="B79" s="9" t="s">
        <v>147</v>
      </c>
      <c r="C79" s="9" t="n">
        <v>700</v>
      </c>
      <c r="D79" s="7" t="n">
        <f aca="false">(C79*0.094)+(C79*0.011)</f>
        <v>73.5</v>
      </c>
      <c r="E79" s="27" t="n">
        <f aca="false">C79-D79</f>
        <v>626.5</v>
      </c>
      <c r="I79" s="9" t="s">
        <v>48</v>
      </c>
      <c r="J79" s="9"/>
      <c r="K79" s="9" t="n">
        <v>8.5</v>
      </c>
      <c r="L79" s="9"/>
      <c r="M79" s="9"/>
      <c r="N79" s="9"/>
      <c r="O79" s="9" t="n">
        <v>8.5</v>
      </c>
      <c r="P79" s="22"/>
      <c r="Q79" s="21"/>
      <c r="S79" s="1" t="n">
        <f aca="false">SUM(S77:S78)</f>
        <v>74.72624</v>
      </c>
    </row>
    <row r="80" customFormat="false" ht="14.25" hidden="false" customHeight="false" outlineLevel="0" collapsed="false">
      <c r="A80" s="9"/>
      <c r="B80" s="9" t="s">
        <v>148</v>
      </c>
      <c r="C80" s="30" t="n">
        <v>500</v>
      </c>
      <c r="D80" s="7" t="n">
        <f aca="false">(C80*0.094)+(C80*0.011)</f>
        <v>52.5</v>
      </c>
      <c r="E80" s="9"/>
      <c r="I80" s="9"/>
      <c r="J80" s="9"/>
      <c r="K80" s="9"/>
      <c r="L80" s="9"/>
      <c r="M80" s="9"/>
      <c r="N80" s="9"/>
      <c r="O80" s="9"/>
      <c r="P80" s="22"/>
      <c r="Q80" s="21"/>
    </row>
    <row r="81" customFormat="false" ht="14.25" hidden="false" customHeight="false" outlineLevel="0" collapsed="false">
      <c r="A81" s="9"/>
      <c r="B81" s="9" t="s">
        <v>149</v>
      </c>
      <c r="C81" s="30" t="n">
        <v>180</v>
      </c>
      <c r="D81" s="7" t="n">
        <f aca="false">(C81*0.094)+(C81*0.011)</f>
        <v>18.9</v>
      </c>
      <c r="E81" s="9"/>
      <c r="I81" s="9"/>
      <c r="J81" s="9"/>
      <c r="K81" s="9"/>
      <c r="L81" s="9"/>
      <c r="M81" s="9"/>
      <c r="N81" s="9"/>
      <c r="O81" s="9"/>
      <c r="P81" s="22"/>
      <c r="Q81" s="21"/>
    </row>
    <row r="82" customFormat="false" ht="14.25" hidden="false" customHeight="false" outlineLevel="0" collapsed="false">
      <c r="A82" s="9"/>
      <c r="B82" s="9"/>
      <c r="C82" s="30"/>
      <c r="D82" s="7" t="n">
        <f aca="false">(C82*0.094)+(C82*0.011)</f>
        <v>0</v>
      </c>
      <c r="E82" s="9"/>
      <c r="I82" s="9"/>
      <c r="J82" s="9"/>
      <c r="K82" s="9"/>
      <c r="L82" s="9"/>
      <c r="M82" s="9"/>
      <c r="N82" s="9"/>
      <c r="O82" s="9"/>
      <c r="P82" s="22"/>
      <c r="Q82" s="21"/>
    </row>
    <row r="83" customFormat="false" ht="14.25" hidden="false" customHeight="false" outlineLevel="0" collapsed="false">
      <c r="A83" s="9"/>
      <c r="B83" s="9" t="s">
        <v>150</v>
      </c>
      <c r="C83" s="30" t="n">
        <v>1300</v>
      </c>
      <c r="D83" s="7" t="n">
        <f aca="false">(C83*0.094)+(C83*0.011)</f>
        <v>136.5</v>
      </c>
      <c r="E83" s="9"/>
      <c r="I83" s="9" t="s">
        <v>50</v>
      </c>
      <c r="J83" s="9"/>
      <c r="K83" s="9"/>
      <c r="L83" s="9"/>
      <c r="M83" s="9"/>
      <c r="N83" s="9"/>
      <c r="O83" s="9"/>
      <c r="P83" s="22"/>
      <c r="Q83" s="21"/>
    </row>
    <row r="84" customFormat="false" ht="14.25" hidden="false" customHeight="false" outlineLevel="0" collapsed="false">
      <c r="A84" s="9"/>
      <c r="B84" s="9"/>
      <c r="C84" s="30"/>
      <c r="D84" s="7" t="n">
        <f aca="false">(C84*0.094)+(C84*0.011)</f>
        <v>0</v>
      </c>
      <c r="E84" s="9"/>
      <c r="I84" s="9" t="s">
        <v>51</v>
      </c>
      <c r="J84" s="9"/>
      <c r="K84" s="9"/>
      <c r="L84" s="9"/>
      <c r="M84" s="9"/>
      <c r="N84" s="9"/>
      <c r="O84" s="9"/>
      <c r="P84" s="22"/>
      <c r="Q84" s="21"/>
    </row>
    <row r="85" customFormat="false" ht="14.25" hidden="false" customHeight="false" outlineLevel="0" collapsed="false">
      <c r="C85" s="1" t="n">
        <f aca="false">SUM(C71:C84)</f>
        <v>4574.96</v>
      </c>
      <c r="D85" s="1" t="n">
        <f aca="false">(C85*0.094)+(C85*0.011)</f>
        <v>480.3708</v>
      </c>
      <c r="K85" s="1" t="n">
        <f aca="false">SUM(K71:K84)</f>
        <v>935.07</v>
      </c>
      <c r="M85" s="1" t="n">
        <f aca="false">SUM(M71:M84)</f>
        <v>983.91</v>
      </c>
      <c r="O85" s="1" t="n">
        <f aca="false">SUM(O71:O84)</f>
        <v>988.5</v>
      </c>
      <c r="P85" s="22"/>
      <c r="Q85" s="21"/>
    </row>
    <row r="86" customFormat="false" ht="14.25" hidden="false" customHeight="false" outlineLevel="0" collapsed="false">
      <c r="P86" s="22"/>
      <c r="Q86" s="21"/>
    </row>
    <row r="87" customFormat="false" ht="14.25" hidden="false" customHeight="false" outlineLevel="0" collapsed="false">
      <c r="A87" s="14" t="s">
        <v>52</v>
      </c>
      <c r="B87" s="14" t="n">
        <f aca="false">D87/3</f>
        <v>1364.86306666667</v>
      </c>
      <c r="D87" s="1" t="n">
        <f aca="false">C85-D85</f>
        <v>4094.5892</v>
      </c>
      <c r="I87" s="15" t="s">
        <v>53</v>
      </c>
      <c r="J87" s="15"/>
      <c r="K87" s="15" t="n">
        <f aca="false">B87-K85</f>
        <v>429.793066666667</v>
      </c>
      <c r="L87" s="15"/>
      <c r="M87" s="15" t="n">
        <f aca="false">SUM(B87-M85)</f>
        <v>380.953066666667</v>
      </c>
      <c r="N87" s="15"/>
      <c r="O87" s="15" t="n">
        <f aca="false">SUM(B87-O85)</f>
        <v>376.363066666667</v>
      </c>
      <c r="P87" s="23"/>
      <c r="Q87" s="21"/>
    </row>
    <row r="88" customFormat="false" ht="14.25" hidden="false" customHeight="false" outlineLevel="0" collapsed="false">
      <c r="I88" s="14" t="s">
        <v>54</v>
      </c>
      <c r="J88" s="14"/>
      <c r="K88" s="14"/>
      <c r="L88" s="14"/>
      <c r="M88" s="14"/>
      <c r="N88" s="14"/>
      <c r="O88" s="14" t="n">
        <f aca="false">SUM(K87+M87+O87+O64)</f>
        <v>-33.0301999999999</v>
      </c>
      <c r="P88" s="22"/>
      <c r="Q88" s="21"/>
    </row>
    <row r="89" customFormat="false" ht="14.25" hidden="false" customHeight="false" outlineLevel="0" collapsed="false">
      <c r="A89" s="22"/>
      <c r="B89" s="22"/>
      <c r="C89" s="22"/>
      <c r="D89" s="22"/>
      <c r="E89" s="22"/>
      <c r="F89" s="22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1"/>
    </row>
    <row r="90" customFormat="false" ht="14.25" hidden="false" customHeight="false" outlineLevel="0" collapsed="false">
      <c r="A90" s="22"/>
      <c r="B90" s="22"/>
      <c r="C90" s="22"/>
      <c r="D90" s="22"/>
      <c r="E90" s="22"/>
      <c r="F90" s="22"/>
      <c r="G90" s="21"/>
      <c r="H90" s="22"/>
      <c r="I90" s="22"/>
      <c r="J90" s="22"/>
      <c r="K90" s="22"/>
      <c r="L90" s="22"/>
      <c r="M90" s="22"/>
      <c r="N90" s="22"/>
      <c r="O90" s="22"/>
      <c r="P90" s="22"/>
      <c r="Q90" s="21"/>
    </row>
    <row r="91" customFormat="false" ht="14.25" hidden="false" customHeight="false" outlineLevel="0" collapsed="false">
      <c r="A91" s="22"/>
      <c r="B91" s="22"/>
      <c r="C91" s="22"/>
      <c r="D91" s="22"/>
      <c r="E91" s="22"/>
      <c r="F91" s="22"/>
      <c r="G91" s="21"/>
      <c r="H91" s="22"/>
      <c r="I91" s="22"/>
      <c r="J91" s="22"/>
      <c r="K91" s="22"/>
      <c r="L91" s="22"/>
      <c r="M91" s="22"/>
      <c r="N91" s="22"/>
      <c r="O91" s="22"/>
      <c r="P91" s="22"/>
      <c r="Q91" s="21"/>
    </row>
    <row r="92" customFormat="false" ht="14.25" hidden="false" customHeight="false" outlineLevel="0" collapsed="false">
      <c r="A92" s="24"/>
      <c r="B92" s="24"/>
      <c r="C92" s="24" t="n">
        <f aca="false">SUM(C85+C39+C61+C16)</f>
        <v>12596.43</v>
      </c>
      <c r="D92" s="24" t="n">
        <f aca="false">(C92*0.094)+(C92*0.011)</f>
        <v>1322.62515</v>
      </c>
      <c r="E92" s="24"/>
    </row>
    <row r="93" customFormat="false" ht="14.25" hidden="false" customHeight="false" outlineLevel="0" collapsed="false">
      <c r="A93" s="24" t="s">
        <v>95</v>
      </c>
      <c r="B93" s="24" t="n">
        <f aca="false">C92/12</f>
        <v>1049.7025</v>
      </c>
      <c r="C93" s="24"/>
      <c r="D93" s="24"/>
      <c r="E93" s="24"/>
    </row>
    <row r="94" customFormat="false" ht="14.25" hidden="false" customHeight="false" outlineLevel="0" collapsed="false">
      <c r="A94" s="24" t="s">
        <v>96</v>
      </c>
      <c r="B94" s="24" t="n">
        <f aca="false">D94/12</f>
        <v>939.4837375</v>
      </c>
      <c r="C94" s="24"/>
      <c r="D94" s="24" t="n">
        <f aca="false">C92-D92</f>
        <v>11273.80485</v>
      </c>
      <c r="E94" s="24"/>
    </row>
  </sheetData>
  <mergeCells count="22">
    <mergeCell ref="A1:E1"/>
    <mergeCell ref="I1:O1"/>
    <mergeCell ref="J3:K3"/>
    <mergeCell ref="L3:M3"/>
    <mergeCell ref="N3:O3"/>
    <mergeCell ref="A23:E23"/>
    <mergeCell ref="I23:O23"/>
    <mergeCell ref="J25:K25"/>
    <mergeCell ref="L25:M25"/>
    <mergeCell ref="N25:O25"/>
    <mergeCell ref="I43:M43"/>
    <mergeCell ref="A46:E46"/>
    <mergeCell ref="I46:O46"/>
    <mergeCell ref="J48:K48"/>
    <mergeCell ref="L48:M48"/>
    <mergeCell ref="N48:O48"/>
    <mergeCell ref="I65:M65"/>
    <mergeCell ref="A68:E68"/>
    <mergeCell ref="I68:O68"/>
    <mergeCell ref="J70:K70"/>
    <mergeCell ref="L70:M70"/>
    <mergeCell ref="N70:O7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94"/>
  <sheetViews>
    <sheetView showFormulas="false" showGridLines="true" showRowColHeaders="true" showZeros="true" rightToLeft="false" tabSelected="false" showOutlineSymbols="true" defaultGridColor="true" view="normal" topLeftCell="A46" colorId="64" zoomScale="85" zoomScaleNormal="85" zoomScalePageLayoutView="100" workbookViewId="0">
      <selection pane="topLeft" activeCell="C85" activeCellId="0" sqref="C85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19.44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5" min="5" style="1" width="16.22"/>
    <col collapsed="false" customWidth="true" hidden="false" outlineLevel="0" max="6" min="6" style="1" width="4.22"/>
    <col collapsed="false" customWidth="true" hidden="false" outlineLevel="0" max="7" min="7" style="10" width="4.22"/>
    <col collapsed="false" customWidth="true" hidden="false" outlineLevel="0" max="8" min="8" style="1" width="4.22"/>
    <col collapsed="false" customWidth="true" hidden="false" outlineLevel="0" max="9" min="9" style="1" width="17.76"/>
    <col collapsed="false" customWidth="true" hidden="false" outlineLevel="0" max="16" min="16" style="1" width="2.77"/>
    <col collapsed="false" customWidth="true" hidden="false" outlineLevel="0" max="17" min="17" style="10" width="3.44"/>
    <col collapsed="false" customWidth="true" hidden="false" outlineLevel="0" max="19" min="19" style="1" width="12"/>
    <col collapsed="false" customWidth="true" hidden="false" outlineLevel="0" max="21" min="20" style="1" width="10.78"/>
    <col collapsed="false" customWidth="true" hidden="false" outlineLevel="0" max="22" min="22" style="1" width="13"/>
  </cols>
  <sheetData>
    <row r="1" customFormat="false" ht="22.05" hidden="false" customHeight="false" outlineLevel="0" collapsed="false">
      <c r="A1" s="2" t="s">
        <v>117</v>
      </c>
      <c r="B1" s="2"/>
      <c r="C1" s="2"/>
      <c r="D1" s="2"/>
      <c r="E1" s="2"/>
      <c r="I1" s="11" t="s">
        <v>118</v>
      </c>
      <c r="J1" s="11"/>
      <c r="K1" s="11"/>
      <c r="L1" s="11"/>
      <c r="M1" s="11"/>
      <c r="N1" s="11"/>
      <c r="O1" s="11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119</v>
      </c>
      <c r="E3" s="5" t="s">
        <v>5</v>
      </c>
      <c r="I3" s="3" t="s">
        <v>28</v>
      </c>
      <c r="J3" s="12" t="s">
        <v>29</v>
      </c>
      <c r="K3" s="12"/>
      <c r="L3" s="12" t="s">
        <v>30</v>
      </c>
      <c r="M3" s="12"/>
      <c r="N3" s="13" t="s">
        <v>31</v>
      </c>
      <c r="O3" s="13"/>
    </row>
    <row r="4" customFormat="false" ht="14.25" hidden="false" customHeight="false" outlineLevel="0" collapsed="false">
      <c r="A4" s="6"/>
      <c r="B4" s="7" t="s">
        <v>120</v>
      </c>
      <c r="C4" s="7" t="n">
        <v>0</v>
      </c>
      <c r="D4" s="7" t="n">
        <f aca="false">D26*0.229</f>
        <v>0</v>
      </c>
      <c r="E4" s="7" t="n">
        <f aca="false">C4*0.011</f>
        <v>0</v>
      </c>
      <c r="I4" s="7" t="s">
        <v>33</v>
      </c>
      <c r="J4" s="7"/>
      <c r="K4" s="7" t="n">
        <v>800</v>
      </c>
      <c r="L4" s="7"/>
      <c r="M4" s="7" t="n">
        <v>800</v>
      </c>
      <c r="N4" s="7"/>
      <c r="O4" s="7" t="n">
        <v>800</v>
      </c>
      <c r="S4" s="1" t="s">
        <v>121</v>
      </c>
    </row>
    <row r="5" customFormat="false" ht="14.25" hidden="false" customHeight="false" outlineLevel="0" collapsed="false">
      <c r="A5" s="8"/>
      <c r="B5" s="9" t="s">
        <v>89</v>
      </c>
      <c r="C5" s="9" t="n">
        <v>0</v>
      </c>
      <c r="D5" s="7" t="n">
        <f aca="false">(C5*0.229)</f>
        <v>0</v>
      </c>
      <c r="E5" s="7" t="n">
        <f aca="false">C5*0.011</f>
        <v>0</v>
      </c>
      <c r="I5" s="9" t="s">
        <v>35</v>
      </c>
      <c r="J5" s="9"/>
      <c r="K5" s="9"/>
      <c r="L5" s="9"/>
      <c r="M5" s="9"/>
      <c r="N5" s="9"/>
      <c r="O5" s="9"/>
      <c r="S5" s="1" t="s">
        <v>122</v>
      </c>
      <c r="T5" s="1" t="s">
        <v>123</v>
      </c>
      <c r="U5" s="1" t="s">
        <v>124</v>
      </c>
      <c r="V5" s="1" t="s">
        <v>125</v>
      </c>
      <c r="X5" s="1" t="s">
        <v>126</v>
      </c>
    </row>
    <row r="6" customFormat="false" ht="14.25" hidden="false" customHeight="false" outlineLevel="0" collapsed="false">
      <c r="A6" s="8"/>
      <c r="B6" s="9" t="s">
        <v>127</v>
      </c>
      <c r="C6" s="9" t="n">
        <v>0</v>
      </c>
      <c r="D6" s="7" t="n">
        <f aca="false">(C6*0.229)</f>
        <v>0</v>
      </c>
      <c r="E6" s="7" t="n">
        <f aca="false">C6*0.011</f>
        <v>0</v>
      </c>
      <c r="I6" s="9" t="s">
        <v>102</v>
      </c>
      <c r="J6" s="9"/>
      <c r="K6" s="9"/>
      <c r="L6" s="9"/>
      <c r="M6" s="9"/>
      <c r="N6" s="9"/>
      <c r="O6" s="9"/>
      <c r="S6" s="1" t="n">
        <f aca="false">SUM(C5:C14)</f>
        <v>2074.99</v>
      </c>
      <c r="T6" s="1" t="n">
        <f aca="false">S6*0.094</f>
        <v>195.04906</v>
      </c>
      <c r="U6" s="1" t="n">
        <f aca="false">S6*0.011</f>
        <v>22.82489</v>
      </c>
      <c r="V6" s="1" t="n">
        <f aca="false">S6-T6-U6</f>
        <v>1857.11605</v>
      </c>
      <c r="X6" s="1" t="n">
        <v>678.87</v>
      </c>
      <c r="Y6" s="1" t="s">
        <v>128</v>
      </c>
    </row>
    <row r="7" customFormat="false" ht="14.25" hidden="false" customHeight="false" outlineLevel="0" collapsed="false">
      <c r="A7" s="8"/>
      <c r="B7" s="9" t="s">
        <v>38</v>
      </c>
      <c r="C7" s="9" t="n">
        <v>225.72</v>
      </c>
      <c r="D7" s="7" t="n">
        <f aca="false">(C7*0.229)</f>
        <v>51.68988</v>
      </c>
      <c r="E7" s="7" t="n">
        <f aca="false">C7*0.011</f>
        <v>2.48292</v>
      </c>
      <c r="I7" s="9" t="s">
        <v>39</v>
      </c>
      <c r="J7" s="9"/>
      <c r="K7" s="9" t="n">
        <v>26.71</v>
      </c>
      <c r="L7" s="9"/>
      <c r="M7" s="9" t="n">
        <v>26.31</v>
      </c>
      <c r="N7" s="9"/>
      <c r="O7" s="9" t="n">
        <v>26.31</v>
      </c>
      <c r="X7" s="1" t="n">
        <v>408.12</v>
      </c>
      <c r="Y7" s="1" t="s">
        <v>129</v>
      </c>
    </row>
    <row r="8" customFormat="false" ht="14.25" hidden="false" customHeight="false" outlineLevel="0" collapsed="false">
      <c r="A8" s="8"/>
      <c r="B8" s="9" t="s">
        <v>40</v>
      </c>
      <c r="C8" s="25" t="n">
        <v>195.7</v>
      </c>
      <c r="D8" s="7" t="n">
        <f aca="false">(C8*0.229)</f>
        <v>44.8153</v>
      </c>
      <c r="E8" s="7" t="n">
        <f aca="false">C8*0.011</f>
        <v>2.1527</v>
      </c>
      <c r="I8" s="9" t="s">
        <v>41</v>
      </c>
      <c r="J8" s="9"/>
      <c r="K8" s="9" t="n">
        <v>50</v>
      </c>
      <c r="L8" s="9"/>
      <c r="M8" s="9" t="n">
        <v>50</v>
      </c>
      <c r="N8" s="9"/>
      <c r="O8" s="9" t="n">
        <v>50</v>
      </c>
      <c r="X8" s="1" t="n">
        <v>385.59</v>
      </c>
      <c r="Y8" s="1" t="s">
        <v>130</v>
      </c>
    </row>
    <row r="9" customFormat="false" ht="14.25" hidden="false" customHeight="false" outlineLevel="0" collapsed="false">
      <c r="A9" s="8"/>
      <c r="B9" s="9" t="s">
        <v>42</v>
      </c>
      <c r="C9" s="25" t="n">
        <v>676.4</v>
      </c>
      <c r="D9" s="7" t="n">
        <f aca="false">(C9*0.229)</f>
        <v>154.8956</v>
      </c>
      <c r="E9" s="7" t="n">
        <f aca="false">C9*0.011</f>
        <v>7.4404</v>
      </c>
      <c r="I9" s="9" t="s">
        <v>43</v>
      </c>
      <c r="J9" s="9"/>
      <c r="K9" s="9" t="n">
        <v>6</v>
      </c>
      <c r="L9" s="9"/>
      <c r="M9" s="9" t="n">
        <v>6</v>
      </c>
      <c r="N9" s="9"/>
      <c r="O9" s="9" t="n">
        <v>6</v>
      </c>
      <c r="X9" s="1" t="n">
        <v>734.84</v>
      </c>
      <c r="Y9" s="1" t="s">
        <v>131</v>
      </c>
    </row>
    <row r="10" customFormat="false" ht="14.25" hidden="false" customHeight="false" outlineLevel="0" collapsed="false">
      <c r="A10" s="8"/>
      <c r="B10" s="9" t="s">
        <v>103</v>
      </c>
      <c r="C10" s="9" t="n">
        <v>182.4</v>
      </c>
      <c r="D10" s="7" t="n">
        <f aca="false">(C10*0.229)</f>
        <v>41.7696</v>
      </c>
      <c r="E10" s="7" t="n">
        <f aca="false">C10*0.011</f>
        <v>2.0064</v>
      </c>
      <c r="I10" s="9" t="s">
        <v>45</v>
      </c>
      <c r="J10" s="9"/>
      <c r="K10" s="9" t="n">
        <v>31.9</v>
      </c>
      <c r="L10" s="9" t="n">
        <v>9.22</v>
      </c>
      <c r="M10" s="9" t="n">
        <v>47.7</v>
      </c>
      <c r="N10" s="9"/>
      <c r="O10" s="9" t="n">
        <v>31.9</v>
      </c>
      <c r="X10" s="1" t="n">
        <f aca="false">SUM(X6:X9)</f>
        <v>2207.42</v>
      </c>
    </row>
    <row r="11" customFormat="false" ht="14.25" hidden="false" customHeight="false" outlineLevel="0" collapsed="false">
      <c r="A11" s="9"/>
      <c r="B11" s="9" t="s">
        <v>104</v>
      </c>
      <c r="C11" s="25" t="n">
        <v>229.9</v>
      </c>
      <c r="D11" s="7" t="n">
        <f aca="false">(C11*0.229)</f>
        <v>52.6471</v>
      </c>
      <c r="E11" s="7" t="n">
        <f aca="false">C11*0.011</f>
        <v>2.5289</v>
      </c>
      <c r="I11" s="9" t="s">
        <v>47</v>
      </c>
      <c r="J11" s="9"/>
      <c r="K11" s="9" t="n">
        <v>12.36</v>
      </c>
      <c r="L11" s="9"/>
      <c r="M11" s="9" t="n">
        <v>20.6</v>
      </c>
      <c r="N11" s="9"/>
      <c r="O11" s="9" t="n">
        <v>12.36</v>
      </c>
    </row>
    <row r="12" customFormat="false" ht="14.25" hidden="false" customHeight="false" outlineLevel="0" collapsed="false">
      <c r="A12" s="9"/>
      <c r="B12" s="9" t="s">
        <v>44</v>
      </c>
      <c r="C12" s="25" t="n">
        <v>277.4</v>
      </c>
      <c r="D12" s="7" t="n">
        <f aca="false">(C12*0.229)</f>
        <v>63.5246</v>
      </c>
      <c r="E12" s="7" t="n">
        <f aca="false">C12*0.011</f>
        <v>3.0514</v>
      </c>
      <c r="I12" s="9" t="s">
        <v>48</v>
      </c>
      <c r="J12" s="9"/>
      <c r="K12" s="9" t="n">
        <v>8.5</v>
      </c>
      <c r="L12" s="9"/>
      <c r="M12" s="9"/>
      <c r="N12" s="9"/>
      <c r="O12" s="9" t="n">
        <v>8.5</v>
      </c>
    </row>
    <row r="13" customFormat="false" ht="14.25" hidden="false" customHeight="false" outlineLevel="0" collapsed="false">
      <c r="A13" s="9"/>
      <c r="B13" s="9" t="s">
        <v>105</v>
      </c>
      <c r="C13" s="9" t="n">
        <v>0</v>
      </c>
      <c r="D13" s="7" t="n">
        <f aca="false">(C13*0.229)</f>
        <v>0</v>
      </c>
      <c r="E13" s="7" t="n">
        <f aca="false">C13*0.011</f>
        <v>0</v>
      </c>
      <c r="I13" s="9" t="s">
        <v>106</v>
      </c>
      <c r="J13" s="9"/>
      <c r="K13" s="9" t="n">
        <v>45</v>
      </c>
      <c r="L13" s="9"/>
      <c r="M13" s="9" t="n">
        <v>45</v>
      </c>
      <c r="N13" s="9"/>
      <c r="O13" s="9" t="n">
        <v>45</v>
      </c>
    </row>
    <row r="14" customFormat="false" ht="14.25" hidden="false" customHeight="false" outlineLevel="0" collapsed="false">
      <c r="A14" s="9"/>
      <c r="B14" s="9" t="s">
        <v>89</v>
      </c>
      <c r="C14" s="9" t="n">
        <v>287.47</v>
      </c>
      <c r="D14" s="7" t="n">
        <f aca="false">(C14*0.229)</f>
        <v>65.83063</v>
      </c>
      <c r="E14" s="7" t="n">
        <f aca="false">C14*0.011</f>
        <v>3.16217</v>
      </c>
      <c r="I14" s="9" t="s">
        <v>50</v>
      </c>
      <c r="J14" s="9"/>
      <c r="K14" s="9"/>
      <c r="L14" s="9"/>
      <c r="M14" s="9"/>
      <c r="N14" s="9"/>
      <c r="O14" s="9"/>
    </row>
    <row r="15" customFormat="false" ht="14.25" hidden="false" customHeight="false" outlineLevel="0" collapsed="false">
      <c r="A15" s="9"/>
      <c r="B15" s="9" t="s">
        <v>92</v>
      </c>
      <c r="C15" s="9" t="n">
        <v>391.4</v>
      </c>
      <c r="D15" s="7" t="n">
        <f aca="false">(C15*0.229)</f>
        <v>89.6306</v>
      </c>
      <c r="E15" s="7" t="n">
        <f aca="false">C15*0.011</f>
        <v>4.3054</v>
      </c>
      <c r="I15" s="9" t="s">
        <v>51</v>
      </c>
      <c r="J15" s="9"/>
      <c r="K15" s="9"/>
      <c r="L15" s="9"/>
      <c r="M15" s="9"/>
      <c r="N15" s="9"/>
      <c r="O15" s="9"/>
    </row>
    <row r="16" customFormat="false" ht="14.25" hidden="false" customHeight="false" outlineLevel="0" collapsed="false">
      <c r="C16" s="1" t="n">
        <f aca="false">SUM(C4:C15)</f>
        <v>2466.39</v>
      </c>
      <c r="D16" s="1" t="n">
        <f aca="false">SUM(D4:D15)</f>
        <v>564.80331</v>
      </c>
      <c r="E16" s="1" t="n">
        <f aca="false">SUM(E4:E15)</f>
        <v>27.13029</v>
      </c>
      <c r="K16" s="1" t="n">
        <f aca="false">SUM(K3:K15)</f>
        <v>980.47</v>
      </c>
      <c r="M16" s="1" t="n">
        <f aca="false">SUM(M3:M15)</f>
        <v>995.61</v>
      </c>
      <c r="O16" s="1" t="n">
        <f aca="false">SUM(O3:O15)</f>
        <v>980.07</v>
      </c>
    </row>
    <row r="18" customFormat="false" ht="14.25" hidden="false" customHeight="false" outlineLevel="0" collapsed="false">
      <c r="A18" s="14" t="s">
        <v>52</v>
      </c>
      <c r="B18" s="14" t="n">
        <f aca="false">D18/3</f>
        <v>633.86223</v>
      </c>
      <c r="D18" s="1" t="n">
        <f aca="false">C16-D16</f>
        <v>1901.58669</v>
      </c>
      <c r="I18" s="15" t="s">
        <v>53</v>
      </c>
      <c r="J18" s="15"/>
      <c r="K18" s="15" t="n">
        <f aca="false">B18-K16</f>
        <v>-346.60777</v>
      </c>
      <c r="L18" s="15"/>
      <c r="M18" s="15" t="n">
        <f aca="false">SUM(B18-M16)</f>
        <v>-361.74777</v>
      </c>
      <c r="N18" s="15"/>
      <c r="O18" s="15" t="n">
        <f aca="false">SUM(B18-O16)</f>
        <v>-346.20777</v>
      </c>
    </row>
    <row r="19" customFormat="false" ht="14.25" hidden="false" customHeight="false" outlineLevel="0" collapsed="false">
      <c r="I19" s="14" t="s">
        <v>54</v>
      </c>
      <c r="J19" s="14"/>
      <c r="K19" s="14"/>
      <c r="L19" s="14"/>
      <c r="M19" s="14"/>
      <c r="N19" s="14"/>
      <c r="O19" s="14" t="n">
        <f aca="false">SUM(K18+M18+O18)</f>
        <v>-1054.56331</v>
      </c>
    </row>
    <row r="21" customFormat="false" ht="14.25" hidden="false" customHeight="false" outlineLevel="0" collapsed="false">
      <c r="A21" s="10"/>
      <c r="B21" s="10"/>
      <c r="C21" s="10"/>
      <c r="D21" s="10"/>
      <c r="E21" s="10"/>
      <c r="F21" s="10"/>
      <c r="H21" s="10"/>
      <c r="I21" s="10"/>
      <c r="J21" s="10"/>
      <c r="K21" s="10"/>
      <c r="L21" s="10"/>
      <c r="M21" s="10"/>
      <c r="N21" s="10"/>
      <c r="O21" s="10"/>
      <c r="P21" s="10"/>
      <c r="R21" s="10"/>
      <c r="S21" s="10"/>
      <c r="T21" s="10"/>
      <c r="U21" s="10"/>
      <c r="V21" s="10"/>
      <c r="W21" s="10"/>
      <c r="X21" s="10"/>
      <c r="Y21" s="10"/>
      <c r="Z21" s="10"/>
    </row>
    <row r="23" customFormat="false" ht="37.5" hidden="false" customHeight="true" outlineLevel="0" collapsed="false">
      <c r="A23" s="2" t="s">
        <v>132</v>
      </c>
      <c r="B23" s="2"/>
      <c r="C23" s="2"/>
      <c r="D23" s="2"/>
      <c r="E23" s="2"/>
      <c r="I23" s="11" t="s">
        <v>108</v>
      </c>
      <c r="J23" s="11"/>
      <c r="K23" s="11"/>
      <c r="L23" s="11"/>
      <c r="M23" s="11"/>
      <c r="N23" s="11"/>
      <c r="O23" s="11"/>
    </row>
    <row r="25" customFormat="false" ht="14.25" hidden="false" customHeight="false" outlineLevel="0" collapsed="false">
      <c r="A25" s="3" t="s">
        <v>1</v>
      </c>
      <c r="B25" s="4" t="s">
        <v>2</v>
      </c>
      <c r="C25" s="4" t="s">
        <v>3</v>
      </c>
      <c r="D25" s="4" t="s">
        <v>119</v>
      </c>
      <c r="E25" s="5" t="s">
        <v>5</v>
      </c>
      <c r="I25" s="3" t="s">
        <v>28</v>
      </c>
      <c r="J25" s="12" t="s">
        <v>57</v>
      </c>
      <c r="K25" s="12"/>
      <c r="L25" s="12" t="s">
        <v>58</v>
      </c>
      <c r="M25" s="12"/>
      <c r="N25" s="13" t="s">
        <v>59</v>
      </c>
      <c r="O25" s="13"/>
    </row>
    <row r="26" customFormat="false" ht="14.25" hidden="false" customHeight="false" outlineLevel="0" collapsed="false">
      <c r="A26" s="6"/>
      <c r="B26" s="9" t="s">
        <v>133</v>
      </c>
      <c r="C26" s="9" t="n">
        <v>0</v>
      </c>
      <c r="D26" s="7" t="n">
        <f aca="false">(C26*0.229)</f>
        <v>0</v>
      </c>
      <c r="E26" s="7"/>
      <c r="I26" s="7" t="s">
        <v>33</v>
      </c>
      <c r="J26" s="7"/>
      <c r="K26" s="7" t="n">
        <v>800</v>
      </c>
      <c r="L26" s="7"/>
      <c r="M26" s="7" t="n">
        <v>800</v>
      </c>
      <c r="N26" s="7"/>
      <c r="O26" s="7" t="n">
        <v>800</v>
      </c>
      <c r="S26" s="1" t="s">
        <v>134</v>
      </c>
    </row>
    <row r="27" customFormat="false" ht="14.25" hidden="false" customHeight="false" outlineLevel="0" collapsed="false">
      <c r="A27" s="8"/>
      <c r="B27" s="7" t="s">
        <v>120</v>
      </c>
      <c r="C27" s="9" t="n">
        <v>350</v>
      </c>
      <c r="D27" s="7" t="n">
        <f aca="false">(C27*0.229)</f>
        <v>80.15</v>
      </c>
      <c r="E27" s="9"/>
      <c r="I27" s="9" t="s">
        <v>35</v>
      </c>
      <c r="J27" s="9"/>
      <c r="K27" s="9"/>
      <c r="L27" s="9"/>
      <c r="M27" s="9"/>
      <c r="N27" s="9"/>
      <c r="O27" s="9"/>
      <c r="S27" s="1" t="s">
        <v>122</v>
      </c>
      <c r="T27" s="1" t="s">
        <v>123</v>
      </c>
      <c r="U27" s="1" t="s">
        <v>124</v>
      </c>
      <c r="V27" s="1" t="s">
        <v>125</v>
      </c>
      <c r="X27" s="1" t="s">
        <v>126</v>
      </c>
    </row>
    <row r="28" customFormat="false" ht="14.25" hidden="false" customHeight="false" outlineLevel="0" collapsed="false">
      <c r="A28" s="8"/>
      <c r="B28" s="9" t="s">
        <v>105</v>
      </c>
      <c r="C28" s="9" t="n">
        <v>0</v>
      </c>
      <c r="D28" s="7" t="n">
        <f aca="false">(C28*0.229)</f>
        <v>0</v>
      </c>
      <c r="E28" s="9"/>
      <c r="I28" s="9" t="s">
        <v>45</v>
      </c>
      <c r="J28" s="9"/>
      <c r="K28" s="9"/>
      <c r="L28" s="9"/>
      <c r="M28" s="9"/>
      <c r="N28" s="9"/>
      <c r="O28" s="9"/>
      <c r="S28" s="1" t="n">
        <f aca="false">SUM(C29:C34)</f>
        <v>2326.93</v>
      </c>
      <c r="T28" s="26" t="n">
        <f aca="false">S28*0.094</f>
        <v>218.73142</v>
      </c>
      <c r="U28" s="26" t="n">
        <f aca="false">S28*0.011</f>
        <v>25.59623</v>
      </c>
      <c r="V28" s="26" t="n">
        <f aca="false">S28-T28-U28</f>
        <v>2082.60235</v>
      </c>
      <c r="X28" s="1" t="n">
        <v>924.92</v>
      </c>
      <c r="Y28" s="1" t="s">
        <v>135</v>
      </c>
      <c r="Z28" s="1" t="n">
        <v>924.92</v>
      </c>
    </row>
    <row r="29" customFormat="false" ht="14.25" hidden="false" customHeight="false" outlineLevel="0" collapsed="false">
      <c r="A29" s="8"/>
      <c r="B29" s="9" t="s">
        <v>62</v>
      </c>
      <c r="C29" s="9" t="n">
        <v>668.42</v>
      </c>
      <c r="D29" s="7" t="n">
        <f aca="false">(C29*0.229)</f>
        <v>153.06818</v>
      </c>
      <c r="E29" s="27" t="n">
        <f aca="false">C29-D29</f>
        <v>515.35182</v>
      </c>
      <c r="I29" s="9" t="s">
        <v>39</v>
      </c>
      <c r="J29" s="9"/>
      <c r="K29" s="9" t="n">
        <v>26.31</v>
      </c>
      <c r="L29" s="9"/>
      <c r="M29" s="9" t="n">
        <v>26.31</v>
      </c>
      <c r="N29" s="9"/>
      <c r="O29" s="9" t="n">
        <v>26.31</v>
      </c>
      <c r="T29" s="26"/>
      <c r="U29" s="26"/>
      <c r="V29" s="26"/>
      <c r="X29" s="1" t="n">
        <v>733.24</v>
      </c>
      <c r="Y29" s="1" t="s">
        <v>136</v>
      </c>
      <c r="Z29" s="1" t="n">
        <v>741.23</v>
      </c>
    </row>
    <row r="30" customFormat="false" ht="14.25" hidden="false" customHeight="false" outlineLevel="0" collapsed="false">
      <c r="A30" s="8"/>
      <c r="B30" s="9" t="s">
        <v>63</v>
      </c>
      <c r="C30" s="9" t="n">
        <v>788.5</v>
      </c>
      <c r="D30" s="7" t="n">
        <f aca="false">(C30*0.229)</f>
        <v>180.5665</v>
      </c>
      <c r="E30" s="27" t="n">
        <f aca="false">C30-D30</f>
        <v>607.9335</v>
      </c>
      <c r="I30" s="9" t="s">
        <v>41</v>
      </c>
      <c r="J30" s="9"/>
      <c r="K30" s="9" t="n">
        <v>50</v>
      </c>
      <c r="L30" s="9"/>
      <c r="M30" s="9" t="n">
        <v>50</v>
      </c>
      <c r="N30" s="9"/>
      <c r="O30" s="9" t="n">
        <v>50</v>
      </c>
      <c r="T30" s="26"/>
      <c r="U30" s="26"/>
      <c r="V30" s="26" t="n">
        <f aca="false">SUM(E29:E34)</f>
        <v>1794.06303</v>
      </c>
      <c r="X30" s="1" t="n">
        <v>416.46</v>
      </c>
      <c r="Y30" s="1" t="s">
        <v>137</v>
      </c>
      <c r="Z30" s="1" t="n">
        <v>416.46</v>
      </c>
    </row>
    <row r="31" customFormat="false" ht="14.25" hidden="false" customHeight="false" outlineLevel="0" collapsed="false">
      <c r="A31" s="8"/>
      <c r="B31" s="9" t="s">
        <v>64</v>
      </c>
      <c r="C31" s="9" t="n">
        <v>324.71</v>
      </c>
      <c r="D31" s="7" t="n">
        <f aca="false">(C31*0.229)</f>
        <v>74.35859</v>
      </c>
      <c r="E31" s="27" t="n">
        <f aca="false">C31-D31</f>
        <v>250.35141</v>
      </c>
      <c r="I31" s="9" t="s">
        <v>43</v>
      </c>
      <c r="J31" s="9"/>
      <c r="K31" s="9" t="n">
        <v>6</v>
      </c>
      <c r="L31" s="9"/>
      <c r="M31" s="9" t="n">
        <v>6</v>
      </c>
      <c r="N31" s="9"/>
      <c r="O31" s="9" t="n">
        <v>6</v>
      </c>
      <c r="T31" s="26"/>
      <c r="U31" s="26"/>
      <c r="V31" s="26"/>
    </row>
    <row r="32" customFormat="false" ht="14.25" hidden="false" customHeight="false" outlineLevel="0" collapsed="false">
      <c r="A32" s="8"/>
      <c r="B32" s="9" t="s">
        <v>65</v>
      </c>
      <c r="C32" s="9" t="n">
        <v>256.5</v>
      </c>
      <c r="D32" s="7" t="n">
        <f aca="false">(C32*0.229)</f>
        <v>58.7385</v>
      </c>
      <c r="E32" s="27" t="n">
        <f aca="false">C32-D32</f>
        <v>197.7615</v>
      </c>
      <c r="I32" s="9" t="s">
        <v>45</v>
      </c>
      <c r="J32" s="9"/>
      <c r="K32" s="9" t="n">
        <v>31.9</v>
      </c>
      <c r="L32" s="9"/>
      <c r="M32" s="9" t="n">
        <v>31.9</v>
      </c>
      <c r="N32" s="9"/>
      <c r="O32" s="9" t="n">
        <v>32.37</v>
      </c>
      <c r="T32" s="26"/>
      <c r="U32" s="26"/>
      <c r="V32" s="26"/>
      <c r="X32" s="1" t="n">
        <f aca="false">SUM(X28:X31)</f>
        <v>2074.62</v>
      </c>
      <c r="Z32" s="1" t="n">
        <f aca="false">SUM(Z28:Z31)</f>
        <v>2082.61</v>
      </c>
    </row>
    <row r="33" customFormat="false" ht="14.25" hidden="false" customHeight="false" outlineLevel="0" collapsed="false">
      <c r="A33" s="8"/>
      <c r="B33" s="9" t="s">
        <v>66</v>
      </c>
      <c r="C33" s="9" t="n">
        <v>148.2</v>
      </c>
      <c r="D33" s="7" t="n">
        <f aca="false">(C33*0.229)</f>
        <v>33.9378</v>
      </c>
      <c r="E33" s="27" t="n">
        <f aca="false">C33-D33</f>
        <v>114.2622</v>
      </c>
      <c r="I33" s="9" t="s">
        <v>47</v>
      </c>
      <c r="J33" s="9"/>
      <c r="K33" s="9" t="n">
        <v>12.36</v>
      </c>
      <c r="L33" s="9"/>
      <c r="M33" s="9" t="n">
        <v>12.94</v>
      </c>
      <c r="N33" s="9"/>
      <c r="O33" s="9" t="n">
        <v>12.94</v>
      </c>
    </row>
    <row r="34" customFormat="false" ht="14.25" hidden="false" customHeight="false" outlineLevel="0" collapsed="false">
      <c r="A34" s="9"/>
      <c r="B34" s="9" t="s">
        <v>67</v>
      </c>
      <c r="C34" s="9" t="n">
        <v>140.6</v>
      </c>
      <c r="D34" s="7" t="n">
        <f aca="false">(C34*0.229)</f>
        <v>32.1974</v>
      </c>
      <c r="E34" s="27" t="n">
        <f aca="false">C34-D34</f>
        <v>108.4026</v>
      </c>
      <c r="I34" s="9" t="s">
        <v>48</v>
      </c>
      <c r="J34" s="9"/>
      <c r="K34" s="9" t="n">
        <v>8.5</v>
      </c>
      <c r="L34" s="9"/>
      <c r="M34" s="9"/>
      <c r="N34" s="9"/>
      <c r="O34" s="9" t="n">
        <v>8.5</v>
      </c>
    </row>
    <row r="35" customFormat="false" ht="14.25" hidden="false" customHeight="false" outlineLevel="0" collapsed="false">
      <c r="A35" s="9"/>
      <c r="B35" s="9"/>
      <c r="C35" s="9"/>
      <c r="D35" s="7" t="n">
        <f aca="false">C35*0.246</f>
        <v>0</v>
      </c>
      <c r="E35" s="9"/>
      <c r="I35" s="9"/>
      <c r="J35" s="9"/>
      <c r="K35" s="9"/>
      <c r="L35" s="9"/>
      <c r="M35" s="9"/>
      <c r="N35" s="9"/>
      <c r="O35" s="9"/>
    </row>
    <row r="36" customFormat="false" ht="14.25" hidden="false" customHeight="false" outlineLevel="0" collapsed="false">
      <c r="A36" s="9"/>
      <c r="B36" s="9"/>
      <c r="C36" s="9"/>
      <c r="D36" s="7"/>
      <c r="E36" s="9"/>
      <c r="I36" s="9"/>
      <c r="J36" s="9"/>
      <c r="K36" s="9"/>
      <c r="L36" s="9"/>
      <c r="M36" s="9"/>
      <c r="N36" s="9"/>
      <c r="O36" s="9"/>
    </row>
    <row r="37" customFormat="false" ht="14.25" hidden="false" customHeight="false" outlineLevel="0" collapsed="false">
      <c r="A37" s="9"/>
      <c r="B37" s="9"/>
      <c r="C37" s="9"/>
      <c r="D37" s="7"/>
      <c r="E37" s="9"/>
      <c r="I37" s="9" t="s">
        <v>50</v>
      </c>
      <c r="J37" s="9"/>
      <c r="K37" s="9"/>
      <c r="L37" s="9"/>
      <c r="M37" s="9"/>
      <c r="N37" s="9"/>
      <c r="O37" s="9"/>
    </row>
    <row r="38" customFormat="false" ht="14.25" hidden="false" customHeight="false" outlineLevel="0" collapsed="false">
      <c r="A38" s="9"/>
      <c r="B38" s="9"/>
      <c r="C38" s="9"/>
      <c r="D38" s="7"/>
      <c r="E38" s="9"/>
      <c r="I38" s="9" t="s">
        <v>51</v>
      </c>
      <c r="J38" s="9"/>
      <c r="K38" s="9"/>
      <c r="L38" s="9"/>
      <c r="M38" s="9"/>
      <c r="N38" s="9"/>
      <c r="O38" s="9"/>
    </row>
    <row r="39" customFormat="false" ht="14.25" hidden="false" customHeight="false" outlineLevel="0" collapsed="false">
      <c r="C39" s="1" t="n">
        <f aca="false">SUM(C26:C37)</f>
        <v>2676.93</v>
      </c>
      <c r="D39" s="1" t="n">
        <f aca="false">SUM(D26:D37)</f>
        <v>613.01697</v>
      </c>
      <c r="K39" s="1" t="n">
        <f aca="false">SUM(K26:K38)</f>
        <v>935.07</v>
      </c>
      <c r="M39" s="1" t="n">
        <f aca="false">SUM(M26:M38)</f>
        <v>927.15</v>
      </c>
      <c r="O39" s="1" t="n">
        <f aca="false">SUM(O26:O38)</f>
        <v>936.12</v>
      </c>
    </row>
    <row r="41" customFormat="false" ht="14.25" hidden="false" customHeight="false" outlineLevel="0" collapsed="false">
      <c r="A41" s="14" t="s">
        <v>52</v>
      </c>
      <c r="B41" s="14" t="n">
        <f aca="false">D41/3</f>
        <v>687.97101</v>
      </c>
      <c r="D41" s="1" t="n">
        <f aca="false">C39-D39</f>
        <v>2063.91303</v>
      </c>
      <c r="I41" s="15" t="s">
        <v>53</v>
      </c>
      <c r="J41" s="15"/>
      <c r="K41" s="15" t="n">
        <f aca="false">B41-K39</f>
        <v>-247.09899</v>
      </c>
      <c r="L41" s="15"/>
      <c r="M41" s="15" t="n">
        <f aca="false">SUM(B41-M39)</f>
        <v>-239.17899</v>
      </c>
      <c r="N41" s="15"/>
      <c r="O41" s="15" t="n">
        <f aca="false">SUM(B41-O39)</f>
        <v>-248.14899</v>
      </c>
    </row>
    <row r="42" customFormat="false" ht="14.25" hidden="false" customHeight="false" outlineLevel="0" collapsed="false">
      <c r="I42" s="14" t="s">
        <v>54</v>
      </c>
      <c r="J42" s="14"/>
      <c r="K42" s="14"/>
      <c r="L42" s="14"/>
      <c r="M42" s="14"/>
      <c r="N42" s="14"/>
      <c r="O42" s="14" t="n">
        <f aca="false">SUM(K41+M41+O41+O19)</f>
        <v>-1788.99028</v>
      </c>
    </row>
    <row r="43" customFormat="false" ht="14.25" hidden="false" customHeight="false" outlineLevel="0" collapsed="false">
      <c r="I43" s="17" t="s">
        <v>72</v>
      </c>
      <c r="J43" s="17"/>
      <c r="K43" s="17"/>
      <c r="L43" s="17"/>
      <c r="M43" s="17"/>
      <c r="N43" s="18" t="n">
        <v>0</v>
      </c>
      <c r="O43" s="1" t="n">
        <f aca="false">N43-D39</f>
        <v>-613.01697</v>
      </c>
    </row>
    <row r="44" customFormat="false" ht="14.25" hidden="false" customHeight="false" outlineLevel="0" collapsed="false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6" customFormat="false" ht="22.05" hidden="false" customHeight="false" outlineLevel="0" collapsed="false">
      <c r="A46" s="2" t="s">
        <v>111</v>
      </c>
      <c r="B46" s="2"/>
      <c r="C46" s="2"/>
      <c r="D46" s="2"/>
      <c r="E46" s="2"/>
      <c r="I46" s="11" t="s">
        <v>112</v>
      </c>
      <c r="J46" s="11"/>
      <c r="K46" s="11"/>
      <c r="L46" s="11"/>
      <c r="M46" s="11"/>
      <c r="N46" s="11"/>
      <c r="O46" s="11"/>
      <c r="P46" s="20"/>
      <c r="Q46" s="21"/>
    </row>
    <row r="47" customFormat="false" ht="14.25" hidden="false" customHeight="false" outlineLevel="0" collapsed="false">
      <c r="P47" s="22"/>
      <c r="Q47" s="21"/>
    </row>
    <row r="48" customFormat="false" ht="14.25" hidden="false" customHeight="false" outlineLevel="0" collapsed="false">
      <c r="A48" s="3" t="s">
        <v>1</v>
      </c>
      <c r="B48" s="4" t="s">
        <v>2</v>
      </c>
      <c r="C48" s="4" t="s">
        <v>3</v>
      </c>
      <c r="D48" s="4" t="s">
        <v>4</v>
      </c>
      <c r="E48" s="5" t="s">
        <v>5</v>
      </c>
      <c r="I48" s="3" t="s">
        <v>28</v>
      </c>
      <c r="J48" s="12" t="s">
        <v>75</v>
      </c>
      <c r="K48" s="12"/>
      <c r="L48" s="12" t="s">
        <v>76</v>
      </c>
      <c r="M48" s="12"/>
      <c r="N48" s="13" t="s">
        <v>77</v>
      </c>
      <c r="O48" s="13"/>
      <c r="P48" s="22"/>
      <c r="Q48" s="21"/>
    </row>
    <row r="49" customFormat="false" ht="14.25" hidden="false" customHeight="false" outlineLevel="0" collapsed="false">
      <c r="A49" s="6"/>
      <c r="B49" s="9" t="s">
        <v>78</v>
      </c>
      <c r="C49" s="7" t="n">
        <v>147.25</v>
      </c>
      <c r="D49" s="7" t="n">
        <f aca="false">(C49*0.229)</f>
        <v>33.72025</v>
      </c>
      <c r="E49" s="27" t="n">
        <f aca="false">C49-D49</f>
        <v>113.52975</v>
      </c>
      <c r="I49" s="7" t="s">
        <v>33</v>
      </c>
      <c r="J49" s="7"/>
      <c r="K49" s="7" t="n">
        <v>800</v>
      </c>
      <c r="L49" s="7"/>
      <c r="M49" s="7" t="n">
        <v>800</v>
      </c>
      <c r="N49" s="7"/>
      <c r="O49" s="7" t="n">
        <v>800</v>
      </c>
      <c r="P49" s="22"/>
      <c r="Q49" s="21"/>
      <c r="S49" s="1" t="s">
        <v>134</v>
      </c>
    </row>
    <row r="50" customFormat="false" ht="14.25" hidden="false" customHeight="false" outlineLevel="0" collapsed="false">
      <c r="A50" s="8"/>
      <c r="B50" s="9" t="s">
        <v>79</v>
      </c>
      <c r="C50" s="9" t="n">
        <v>0</v>
      </c>
      <c r="D50" s="7" t="n">
        <f aca="false">(C50*0.229)</f>
        <v>0</v>
      </c>
      <c r="E50" s="27" t="n">
        <f aca="false">C50-D50</f>
        <v>0</v>
      </c>
      <c r="I50" s="9" t="s">
        <v>35</v>
      </c>
      <c r="J50" s="9"/>
      <c r="K50" s="9"/>
      <c r="L50" s="9"/>
      <c r="M50" s="9"/>
      <c r="N50" s="9"/>
      <c r="O50" s="9"/>
      <c r="P50" s="22"/>
      <c r="Q50" s="21"/>
      <c r="S50" s="1" t="s">
        <v>122</v>
      </c>
      <c r="T50" s="1" t="s">
        <v>123</v>
      </c>
      <c r="U50" s="1" t="s">
        <v>124</v>
      </c>
      <c r="V50" s="1" t="s">
        <v>125</v>
      </c>
      <c r="X50" s="1" t="s">
        <v>126</v>
      </c>
    </row>
    <row r="51" customFormat="false" ht="14.25" hidden="false" customHeight="false" outlineLevel="0" collapsed="false">
      <c r="A51" s="8"/>
      <c r="B51" s="9" t="s">
        <v>80</v>
      </c>
      <c r="C51" s="9" t="n">
        <v>456.76</v>
      </c>
      <c r="D51" s="7" t="n">
        <f aca="false">(C51*0.229)</f>
        <v>104.59804</v>
      </c>
      <c r="E51" s="27" t="n">
        <f aca="false">C51-D51</f>
        <v>352.16196</v>
      </c>
      <c r="I51" s="9" t="s">
        <v>45</v>
      </c>
      <c r="J51" s="9"/>
      <c r="K51" s="9"/>
      <c r="L51" s="9"/>
      <c r="M51" s="9" t="n">
        <v>49.1</v>
      </c>
      <c r="N51" s="9"/>
      <c r="O51" s="9" t="n">
        <v>53.43</v>
      </c>
      <c r="P51" s="22"/>
      <c r="Q51" s="21"/>
      <c r="S51" s="1" t="n">
        <f aca="false">SUM(C49:C54)</f>
        <v>1019.35</v>
      </c>
      <c r="T51" s="1" t="n">
        <f aca="false">SUM(D49:D54)</f>
        <v>233.43115</v>
      </c>
      <c r="U51" s="26" t="n">
        <f aca="false">S51*0.011</f>
        <v>11.21285</v>
      </c>
      <c r="V51" s="26" t="n">
        <f aca="false">S51-T51-U51</f>
        <v>774.706</v>
      </c>
      <c r="X51" s="1" t="n">
        <v>924.92</v>
      </c>
      <c r="Y51" s="1" t="s">
        <v>138</v>
      </c>
      <c r="Z51" s="1" t="n">
        <v>924.92</v>
      </c>
    </row>
    <row r="52" customFormat="false" ht="14.25" hidden="false" customHeight="false" outlineLevel="0" collapsed="false">
      <c r="A52" s="8"/>
      <c r="B52" s="9" t="s">
        <v>81</v>
      </c>
      <c r="C52" s="9" t="n">
        <v>197.6</v>
      </c>
      <c r="D52" s="7" t="n">
        <f aca="false">(C52*0.229)</f>
        <v>45.2504</v>
      </c>
      <c r="E52" s="27" t="n">
        <f aca="false">C52-D52</f>
        <v>152.3496</v>
      </c>
      <c r="I52" s="9" t="s">
        <v>39</v>
      </c>
      <c r="J52" s="9"/>
      <c r="K52" s="9" t="n">
        <v>26.31</v>
      </c>
      <c r="L52" s="9"/>
      <c r="M52" s="9" t="n">
        <v>26.31</v>
      </c>
      <c r="N52" s="9"/>
      <c r="O52" s="9" t="n">
        <v>26.31</v>
      </c>
      <c r="P52" s="22"/>
      <c r="Q52" s="21"/>
      <c r="T52" s="26"/>
      <c r="U52" s="26"/>
      <c r="V52" s="26"/>
      <c r="X52" s="1" t="n">
        <v>0</v>
      </c>
      <c r="Y52" s="1" t="s">
        <v>139</v>
      </c>
      <c r="Z52" s="1" t="n">
        <v>741.23</v>
      </c>
    </row>
    <row r="53" customFormat="false" ht="14.25" hidden="false" customHeight="false" outlineLevel="0" collapsed="false">
      <c r="A53" s="8"/>
      <c r="B53" s="9" t="s">
        <v>82</v>
      </c>
      <c r="C53" s="9" t="n">
        <v>0</v>
      </c>
      <c r="D53" s="7" t="n">
        <f aca="false">(C53*0.229)</f>
        <v>0</v>
      </c>
      <c r="E53" s="27" t="n">
        <f aca="false">C53-D53</f>
        <v>0</v>
      </c>
      <c r="I53" s="9" t="s">
        <v>41</v>
      </c>
      <c r="J53" s="9"/>
      <c r="K53" s="9" t="n">
        <v>50</v>
      </c>
      <c r="L53" s="9"/>
      <c r="M53" s="9" t="n">
        <v>50</v>
      </c>
      <c r="N53" s="9"/>
      <c r="O53" s="9" t="n">
        <v>50</v>
      </c>
      <c r="P53" s="22"/>
      <c r="Q53" s="21"/>
      <c r="T53" s="26"/>
      <c r="U53" s="26"/>
      <c r="V53" s="26" t="n">
        <f aca="false">SUM(E52:E57)</f>
        <v>998.70714</v>
      </c>
      <c r="X53" s="1" t="n">
        <v>416.46</v>
      </c>
      <c r="Y53" s="1" t="s">
        <v>140</v>
      </c>
      <c r="Z53" s="1" t="n">
        <v>416.46</v>
      </c>
    </row>
    <row r="54" customFormat="false" ht="14.25" hidden="false" customHeight="false" outlineLevel="0" collapsed="false">
      <c r="A54" s="8"/>
      <c r="B54" s="9" t="s">
        <v>83</v>
      </c>
      <c r="C54" s="9" t="n">
        <v>217.74</v>
      </c>
      <c r="D54" s="7" t="n">
        <f aca="false">(C54*0.229)</f>
        <v>49.86246</v>
      </c>
      <c r="E54" s="27" t="n">
        <f aca="false">C54-D54</f>
        <v>167.87754</v>
      </c>
      <c r="I54" s="9" t="s">
        <v>43</v>
      </c>
      <c r="J54" s="9"/>
      <c r="K54" s="9" t="n">
        <v>6</v>
      </c>
      <c r="L54" s="9"/>
      <c r="M54" s="9" t="n">
        <v>6</v>
      </c>
      <c r="N54" s="9"/>
      <c r="O54" s="9" t="n">
        <v>6</v>
      </c>
      <c r="P54" s="22"/>
      <c r="Q54" s="21"/>
      <c r="T54" s="26"/>
      <c r="U54" s="26"/>
      <c r="V54" s="26"/>
    </row>
    <row r="55" customFormat="false" ht="14.25" hidden="false" customHeight="false" outlineLevel="0" collapsed="false">
      <c r="A55" s="8"/>
      <c r="B55" s="9" t="s">
        <v>141</v>
      </c>
      <c r="C55" s="9" t="n">
        <v>880</v>
      </c>
      <c r="D55" s="7" t="n">
        <f aca="false">(C55*0.229)</f>
        <v>201.52</v>
      </c>
      <c r="E55" s="27" t="n">
        <f aca="false">C55-D55</f>
        <v>678.48</v>
      </c>
      <c r="I55" s="9" t="s">
        <v>45</v>
      </c>
      <c r="J55" s="9"/>
      <c r="K55" s="9" t="n">
        <v>31.9</v>
      </c>
      <c r="L55" s="9"/>
      <c r="M55" s="9" t="n">
        <v>31.9</v>
      </c>
      <c r="N55" s="9"/>
      <c r="O55" s="9" t="n">
        <v>31.9</v>
      </c>
      <c r="P55" s="22"/>
      <c r="Q55" s="21"/>
      <c r="T55" s="26"/>
      <c r="U55" s="26"/>
      <c r="V55" s="26"/>
      <c r="X55" s="1" t="n">
        <f aca="false">SUM(X51:X54)</f>
        <v>1341.38</v>
      </c>
      <c r="Z55" s="1" t="n">
        <f aca="false">SUM(Z51:Z54)</f>
        <v>2082.61</v>
      </c>
    </row>
    <row r="56" customFormat="false" ht="14.25" hidden="false" customHeight="false" outlineLevel="0" collapsed="false">
      <c r="A56" s="9"/>
      <c r="B56" s="9" t="s">
        <v>142</v>
      </c>
      <c r="C56" s="9" t="n">
        <v>0</v>
      </c>
      <c r="D56" s="7" t="n">
        <f aca="false">(C56*0.094)+(C56*0.011)</f>
        <v>0</v>
      </c>
      <c r="E56" s="27" t="n">
        <f aca="false">C56-D56</f>
        <v>0</v>
      </c>
      <c r="I56" s="9" t="s">
        <v>47</v>
      </c>
      <c r="J56" s="9"/>
      <c r="K56" s="9" t="n">
        <v>12.36</v>
      </c>
      <c r="L56" s="9"/>
      <c r="M56" s="9" t="n">
        <v>20.6</v>
      </c>
      <c r="N56" s="9"/>
      <c r="O56" s="9" t="n">
        <v>12.36</v>
      </c>
      <c r="P56" s="22"/>
      <c r="Q56" s="21"/>
    </row>
    <row r="57" customFormat="false" ht="14.25" hidden="false" customHeight="false" outlineLevel="0" collapsed="false">
      <c r="A57" s="9"/>
      <c r="B57" s="9" t="s">
        <v>143</v>
      </c>
      <c r="C57" s="9"/>
      <c r="D57" s="7" t="n">
        <f aca="false">C57*0.246</f>
        <v>0</v>
      </c>
      <c r="E57" s="27" t="n">
        <f aca="false">C57-D57</f>
        <v>0</v>
      </c>
      <c r="I57" s="9" t="s">
        <v>48</v>
      </c>
      <c r="J57" s="9"/>
      <c r="K57" s="9" t="n">
        <v>8.5</v>
      </c>
      <c r="L57" s="9"/>
      <c r="M57" s="9"/>
      <c r="N57" s="9"/>
      <c r="O57" s="9" t="n">
        <v>8.5</v>
      </c>
      <c r="P57" s="22"/>
      <c r="Q57" s="21"/>
    </row>
    <row r="58" customFormat="false" ht="14.25" hidden="false" customHeight="false" outlineLevel="0" collapsed="false">
      <c r="A58" s="9"/>
      <c r="B58" s="9" t="s">
        <v>144</v>
      </c>
      <c r="C58" s="9"/>
      <c r="D58" s="7" t="n">
        <f aca="false">C58*0.246</f>
        <v>0</v>
      </c>
      <c r="E58" s="27" t="n">
        <f aca="false">C58-D58</f>
        <v>0</v>
      </c>
      <c r="I58" s="9"/>
      <c r="J58" s="9"/>
      <c r="K58" s="9"/>
      <c r="L58" s="9"/>
      <c r="M58" s="9"/>
      <c r="N58" s="9"/>
      <c r="O58" s="9"/>
      <c r="P58" s="22"/>
      <c r="Q58" s="21"/>
    </row>
    <row r="59" customFormat="false" ht="14.25" hidden="false" customHeight="false" outlineLevel="0" collapsed="false">
      <c r="A59" s="9"/>
      <c r="B59" s="9"/>
      <c r="C59" s="9"/>
      <c r="D59" s="7" t="n">
        <f aca="false">C59*0.246</f>
        <v>0</v>
      </c>
      <c r="E59" s="9"/>
      <c r="I59" s="9" t="s">
        <v>50</v>
      </c>
      <c r="J59" s="9"/>
      <c r="K59" s="9"/>
      <c r="L59" s="9"/>
      <c r="M59" s="9"/>
      <c r="N59" s="9"/>
      <c r="O59" s="9"/>
      <c r="P59" s="22"/>
      <c r="Q59" s="21"/>
    </row>
    <row r="60" customFormat="false" ht="14.25" hidden="false" customHeight="false" outlineLevel="0" collapsed="false">
      <c r="A60" s="9"/>
      <c r="B60" s="9"/>
      <c r="C60" s="9"/>
      <c r="D60" s="9" t="n">
        <v>0</v>
      </c>
      <c r="E60" s="9"/>
      <c r="I60" s="9" t="s">
        <v>51</v>
      </c>
      <c r="J60" s="9"/>
      <c r="K60" s="9"/>
      <c r="L60" s="9"/>
      <c r="M60" s="9"/>
      <c r="N60" s="9"/>
      <c r="O60" s="9"/>
      <c r="P60" s="22"/>
      <c r="Q60" s="21"/>
    </row>
    <row r="61" customFormat="false" ht="14.25" hidden="false" customHeight="false" outlineLevel="0" collapsed="false">
      <c r="C61" s="1" t="n">
        <f aca="false">SUM(C49:C60)</f>
        <v>1899.35</v>
      </c>
      <c r="D61" s="1" t="n">
        <f aca="false">SUM(D49:D60)</f>
        <v>434.95115</v>
      </c>
      <c r="K61" s="1" t="n">
        <f aca="false">SUM(K48:K60)</f>
        <v>935.07</v>
      </c>
      <c r="M61" s="1" t="n">
        <f aca="false">SUM(M48:M60)</f>
        <v>983.91</v>
      </c>
      <c r="O61" s="1" t="n">
        <f aca="false">SUM(O48:O60)</f>
        <v>988.5</v>
      </c>
      <c r="P61" s="22"/>
      <c r="Q61" s="21"/>
    </row>
    <row r="62" customFormat="false" ht="14.25" hidden="false" customHeight="false" outlineLevel="0" collapsed="false">
      <c r="P62" s="22"/>
      <c r="Q62" s="21"/>
    </row>
    <row r="63" customFormat="false" ht="14.25" hidden="false" customHeight="false" outlineLevel="0" collapsed="false">
      <c r="A63" s="14" t="s">
        <v>52</v>
      </c>
      <c r="B63" s="14" t="n">
        <f aca="false">D63/3</f>
        <v>488.13295</v>
      </c>
      <c r="D63" s="1" t="n">
        <f aca="false">C61-D61</f>
        <v>1464.39885</v>
      </c>
      <c r="I63" s="15" t="s">
        <v>53</v>
      </c>
      <c r="J63" s="15"/>
      <c r="K63" s="15" t="n">
        <f aca="false">B63-K61</f>
        <v>-446.93705</v>
      </c>
      <c r="L63" s="15"/>
      <c r="M63" s="15" t="n">
        <f aca="false">SUM(B63-M61)</f>
        <v>-495.77705</v>
      </c>
      <c r="N63" s="15"/>
      <c r="O63" s="15" t="n">
        <f aca="false">SUM(B63-O61)</f>
        <v>-500.36705</v>
      </c>
      <c r="P63" s="23"/>
      <c r="Q63" s="21"/>
    </row>
    <row r="64" customFormat="false" ht="14.25" hidden="false" customHeight="false" outlineLevel="0" collapsed="false">
      <c r="I64" s="14" t="s">
        <v>54</v>
      </c>
      <c r="J64" s="14"/>
      <c r="K64" s="14"/>
      <c r="L64" s="14"/>
      <c r="M64" s="14"/>
      <c r="N64" s="14"/>
      <c r="O64" s="14" t="n">
        <f aca="false">SUM(K63+M63+O63+O43)</f>
        <v>-2056.09812</v>
      </c>
      <c r="P64" s="22"/>
      <c r="Q64" s="21"/>
    </row>
    <row r="65" customFormat="false" ht="14.25" hidden="false" customHeight="false" outlineLevel="0" collapsed="false">
      <c r="I65" s="17" t="s">
        <v>84</v>
      </c>
      <c r="J65" s="17"/>
      <c r="K65" s="17"/>
      <c r="L65" s="17"/>
      <c r="M65" s="17"/>
      <c r="N65" s="18" t="n">
        <f aca="false">O43+O64</f>
        <v>-2669.11509</v>
      </c>
      <c r="O65" s="1" t="n">
        <f aca="false">N65-D61</f>
        <v>-3104.06624</v>
      </c>
      <c r="P65" s="22"/>
      <c r="Q65" s="21"/>
    </row>
    <row r="66" customFormat="false" ht="14.25" hidden="false" customHeight="false" outlineLevel="0" collapsed="false">
      <c r="A66" s="10"/>
      <c r="B66" s="10"/>
      <c r="C66" s="10"/>
      <c r="D66" s="10"/>
      <c r="E66" s="10"/>
      <c r="F66" s="10"/>
      <c r="H66" s="10"/>
      <c r="I66" s="10"/>
      <c r="J66" s="10"/>
      <c r="K66" s="10"/>
      <c r="L66" s="10"/>
      <c r="M66" s="10"/>
      <c r="N66" s="10"/>
      <c r="O66" s="10"/>
      <c r="P66" s="21"/>
      <c r="Q66" s="21"/>
      <c r="R66" s="10"/>
      <c r="S66" s="10"/>
      <c r="T66" s="10"/>
      <c r="U66" s="10"/>
      <c r="V66" s="10"/>
      <c r="W66" s="10"/>
      <c r="X66" s="10"/>
      <c r="Y66" s="10"/>
      <c r="Z66" s="10"/>
    </row>
    <row r="67" customFormat="false" ht="14.25" hidden="false" customHeight="false" outlineLevel="0" collapsed="false">
      <c r="P67" s="22"/>
      <c r="Q67" s="21"/>
    </row>
    <row r="68" customFormat="false" ht="37.5" hidden="false" customHeight="true" outlineLevel="0" collapsed="false">
      <c r="A68" s="2" t="s">
        <v>115</v>
      </c>
      <c r="B68" s="2"/>
      <c r="C68" s="2"/>
      <c r="D68" s="2"/>
      <c r="E68" s="2"/>
      <c r="I68" s="11" t="s">
        <v>116</v>
      </c>
      <c r="J68" s="11"/>
      <c r="K68" s="11"/>
      <c r="L68" s="11"/>
      <c r="M68" s="11"/>
      <c r="N68" s="11"/>
      <c r="O68" s="11"/>
      <c r="P68" s="20"/>
      <c r="Q68" s="21"/>
    </row>
    <row r="69" customFormat="false" ht="14.25" hidden="false" customHeight="false" outlineLevel="0" collapsed="false">
      <c r="P69" s="22"/>
      <c r="Q69" s="21"/>
    </row>
    <row r="70" customFormat="false" ht="14.25" hidden="false" customHeight="false" outlineLevel="0" collapsed="false">
      <c r="A70" s="3" t="s">
        <v>1</v>
      </c>
      <c r="B70" s="4" t="s">
        <v>2</v>
      </c>
      <c r="C70" s="4" t="s">
        <v>3</v>
      </c>
      <c r="D70" s="4" t="s">
        <v>4</v>
      </c>
      <c r="E70" s="5" t="s">
        <v>5</v>
      </c>
      <c r="I70" s="3" t="s">
        <v>28</v>
      </c>
      <c r="J70" s="12" t="s">
        <v>57</v>
      </c>
      <c r="K70" s="12"/>
      <c r="L70" s="12" t="s">
        <v>58</v>
      </c>
      <c r="M70" s="12"/>
      <c r="N70" s="13" t="s">
        <v>59</v>
      </c>
      <c r="O70" s="13"/>
      <c r="P70" s="22"/>
      <c r="Q70" s="21"/>
    </row>
    <row r="71" customFormat="false" ht="14.25" hidden="false" customHeight="false" outlineLevel="0" collapsed="false">
      <c r="A71" s="6"/>
      <c r="B71" s="7"/>
      <c r="C71" s="7"/>
      <c r="D71" s="7" t="n">
        <f aca="false">C71*0.229</f>
        <v>0</v>
      </c>
      <c r="E71" s="27" t="n">
        <f aca="false">C71-D71</f>
        <v>0</v>
      </c>
      <c r="I71" s="7" t="s">
        <v>33</v>
      </c>
      <c r="J71" s="7"/>
      <c r="K71" s="7" t="n">
        <v>800</v>
      </c>
      <c r="L71" s="7"/>
      <c r="M71" s="7" t="n">
        <v>800</v>
      </c>
      <c r="N71" s="7"/>
      <c r="O71" s="7" t="n">
        <v>800</v>
      </c>
      <c r="P71" s="22"/>
      <c r="Q71" s="21"/>
      <c r="S71" s="1" t="s">
        <v>145</v>
      </c>
    </row>
    <row r="72" customFormat="false" ht="14.25" hidden="false" customHeight="false" outlineLevel="0" collapsed="false">
      <c r="A72" s="8"/>
      <c r="B72" s="9" t="s">
        <v>87</v>
      </c>
      <c r="C72" s="9" t="n">
        <v>148.39</v>
      </c>
      <c r="D72" s="7" t="n">
        <f aca="false">C72*0.229</f>
        <v>33.98131</v>
      </c>
      <c r="E72" s="27" t="n">
        <f aca="false">C72-D72</f>
        <v>114.40869</v>
      </c>
      <c r="I72" s="9" t="s">
        <v>35</v>
      </c>
      <c r="J72" s="9"/>
      <c r="K72" s="9"/>
      <c r="L72" s="9"/>
      <c r="M72" s="9"/>
      <c r="N72" s="9"/>
      <c r="O72" s="9"/>
      <c r="P72" s="22"/>
      <c r="Q72" s="21"/>
      <c r="S72" s="1" t="s">
        <v>122</v>
      </c>
      <c r="T72" s="1" t="s">
        <v>123</v>
      </c>
      <c r="U72" s="1" t="s">
        <v>124</v>
      </c>
      <c r="V72" s="1" t="s">
        <v>125</v>
      </c>
      <c r="X72" s="1" t="s">
        <v>126</v>
      </c>
    </row>
    <row r="73" customFormat="false" ht="14.25" hidden="false" customHeight="false" outlineLevel="0" collapsed="false">
      <c r="A73" s="8"/>
      <c r="B73" s="9" t="s">
        <v>88</v>
      </c>
      <c r="C73" s="9" t="n">
        <v>130.34</v>
      </c>
      <c r="D73" s="7" t="n">
        <f aca="false">C73*0.229</f>
        <v>29.84786</v>
      </c>
      <c r="E73" s="27" t="n">
        <f aca="false">C73-D73</f>
        <v>100.49214</v>
      </c>
      <c r="I73" s="9" t="s">
        <v>45</v>
      </c>
      <c r="J73" s="9"/>
      <c r="K73" s="9"/>
      <c r="L73" s="9"/>
      <c r="M73" s="9" t="n">
        <v>49.1</v>
      </c>
      <c r="N73" s="9"/>
      <c r="O73" s="9" t="n">
        <v>53.43</v>
      </c>
      <c r="P73" s="22"/>
      <c r="Q73" s="21"/>
      <c r="S73" s="1" t="n">
        <f aca="false">SUM(C71:C77)</f>
        <v>794.96</v>
      </c>
      <c r="T73" s="1" t="n">
        <f aca="false">SUM(D71:D77)</f>
        <v>182.04584</v>
      </c>
      <c r="U73" s="26" t="n">
        <f aca="false">S73*0.011</f>
        <v>8.74456</v>
      </c>
      <c r="V73" s="26" t="n">
        <f aca="false">S73-T73</f>
        <v>612.91416</v>
      </c>
      <c r="Y73" s="1" t="s">
        <v>138</v>
      </c>
      <c r="Z73" s="1" t="n">
        <v>924.92</v>
      </c>
    </row>
    <row r="74" customFormat="false" ht="14.25" hidden="false" customHeight="false" outlineLevel="0" collapsed="false">
      <c r="A74" s="8"/>
      <c r="B74" s="9" t="s">
        <v>89</v>
      </c>
      <c r="C74" s="9" t="n">
        <v>64.79</v>
      </c>
      <c r="D74" s="7" t="n">
        <f aca="false">C74*0.229</f>
        <v>14.83691</v>
      </c>
      <c r="E74" s="27" t="n">
        <f aca="false">C74-D74</f>
        <v>49.95309</v>
      </c>
      <c r="I74" s="9" t="s">
        <v>39</v>
      </c>
      <c r="J74" s="9"/>
      <c r="K74" s="9" t="n">
        <v>26.31</v>
      </c>
      <c r="L74" s="9"/>
      <c r="M74" s="9" t="n">
        <v>26.31</v>
      </c>
      <c r="N74" s="9"/>
      <c r="O74" s="9" t="n">
        <v>26.31</v>
      </c>
      <c r="P74" s="22"/>
      <c r="Q74" s="21"/>
      <c r="T74" s="26"/>
      <c r="U74" s="26"/>
      <c r="V74" s="26"/>
      <c r="X74" s="1" t="n">
        <v>268.17</v>
      </c>
      <c r="Y74" s="1" t="s">
        <v>139</v>
      </c>
      <c r="Z74" s="1" t="n">
        <v>741.23</v>
      </c>
    </row>
    <row r="75" customFormat="false" ht="14.25" hidden="false" customHeight="false" outlineLevel="0" collapsed="false">
      <c r="A75" s="8"/>
      <c r="B75" s="9" t="s">
        <v>90</v>
      </c>
      <c r="C75" s="9" t="n">
        <v>151.24</v>
      </c>
      <c r="D75" s="7" t="n">
        <f aca="false">C75*0.229</f>
        <v>34.63396</v>
      </c>
      <c r="E75" s="27" t="n">
        <f aca="false">C75-D75</f>
        <v>116.60604</v>
      </c>
      <c r="I75" s="9" t="s">
        <v>41</v>
      </c>
      <c r="J75" s="9"/>
      <c r="K75" s="9" t="n">
        <v>50</v>
      </c>
      <c r="L75" s="9"/>
      <c r="M75" s="9" t="n">
        <v>50</v>
      </c>
      <c r="N75" s="9"/>
      <c r="O75" s="9" t="n">
        <v>50</v>
      </c>
      <c r="P75" s="22"/>
      <c r="Q75" s="21"/>
      <c r="T75" s="26"/>
      <c r="U75" s="26"/>
      <c r="V75" s="29" t="n">
        <f aca="false">SUM(E72:E77)</f>
        <v>612.91416</v>
      </c>
      <c r="X75" s="1" t="n">
        <v>416.46</v>
      </c>
      <c r="Y75" s="1" t="s">
        <v>140</v>
      </c>
      <c r="Z75" s="1" t="n">
        <v>416.46</v>
      </c>
    </row>
    <row r="76" customFormat="false" ht="14.25" hidden="false" customHeight="false" outlineLevel="0" collapsed="false">
      <c r="A76" s="8"/>
      <c r="B76" s="9" t="s">
        <v>91</v>
      </c>
      <c r="C76" s="9" t="n">
        <v>154.85</v>
      </c>
      <c r="D76" s="7" t="n">
        <f aca="false">C76*0.229</f>
        <v>35.46065</v>
      </c>
      <c r="E76" s="27" t="n">
        <f aca="false">C76-D76</f>
        <v>119.38935</v>
      </c>
      <c r="I76" s="9" t="s">
        <v>43</v>
      </c>
      <c r="J76" s="9"/>
      <c r="K76" s="9" t="n">
        <v>6</v>
      </c>
      <c r="L76" s="9"/>
      <c r="M76" s="9" t="n">
        <v>6</v>
      </c>
      <c r="N76" s="9"/>
      <c r="O76" s="9" t="n">
        <v>6</v>
      </c>
      <c r="P76" s="22"/>
      <c r="Q76" s="21"/>
      <c r="T76" s="26"/>
      <c r="U76" s="26"/>
      <c r="V76" s="26"/>
    </row>
    <row r="77" customFormat="false" ht="14.25" hidden="false" customHeight="false" outlineLevel="0" collapsed="false">
      <c r="A77" s="8"/>
      <c r="B77" s="9" t="s">
        <v>92</v>
      </c>
      <c r="C77" s="9" t="n">
        <v>145.35</v>
      </c>
      <c r="D77" s="7" t="n">
        <f aca="false">C77*0.229</f>
        <v>33.28515</v>
      </c>
      <c r="E77" s="27" t="n">
        <f aca="false">C77-D77</f>
        <v>112.06485</v>
      </c>
      <c r="I77" s="9" t="s">
        <v>45</v>
      </c>
      <c r="J77" s="9"/>
      <c r="K77" s="9" t="n">
        <v>31.9</v>
      </c>
      <c r="L77" s="9"/>
      <c r="M77" s="9" t="n">
        <v>31.9</v>
      </c>
      <c r="N77" s="9"/>
      <c r="O77" s="9" t="n">
        <v>31.9</v>
      </c>
      <c r="P77" s="22"/>
      <c r="Q77" s="21"/>
      <c r="S77" s="1" t="n">
        <f aca="false">S73*0.0905</f>
        <v>71.94388</v>
      </c>
      <c r="T77" s="26"/>
      <c r="U77" s="26"/>
      <c r="V77" s="26"/>
      <c r="X77" s="1" t="n">
        <f aca="false">SUM(X73:X76)</f>
        <v>684.63</v>
      </c>
      <c r="Z77" s="1" t="n">
        <f aca="false">SUM(Z73:Z76)</f>
        <v>2082.61</v>
      </c>
    </row>
    <row r="78" customFormat="false" ht="14.25" hidden="false" customHeight="false" outlineLevel="0" collapsed="false">
      <c r="A78" s="8"/>
      <c r="B78" s="9" t="s">
        <v>146</v>
      </c>
      <c r="C78" s="9" t="n">
        <v>0</v>
      </c>
      <c r="D78" s="7" t="n">
        <f aca="false">C78*0.229</f>
        <v>0</v>
      </c>
      <c r="E78" s="27" t="n">
        <f aca="false">C78-D78</f>
        <v>0</v>
      </c>
      <c r="I78" s="9" t="s">
        <v>47</v>
      </c>
      <c r="J78" s="9"/>
      <c r="K78" s="9" t="n">
        <v>12.36</v>
      </c>
      <c r="L78" s="9"/>
      <c r="M78" s="9" t="n">
        <v>20.6</v>
      </c>
      <c r="N78" s="9"/>
      <c r="O78" s="9" t="n">
        <v>12.36</v>
      </c>
      <c r="P78" s="22"/>
      <c r="Q78" s="21"/>
      <c r="S78" s="1" t="n">
        <f aca="false">S73*0.0035</f>
        <v>2.78236</v>
      </c>
    </row>
    <row r="79" customFormat="false" ht="14.25" hidden="false" customHeight="false" outlineLevel="0" collapsed="false">
      <c r="A79" s="9"/>
      <c r="B79" s="9" t="s">
        <v>147</v>
      </c>
      <c r="C79" s="9" t="n">
        <v>700</v>
      </c>
      <c r="D79" s="7" t="n">
        <f aca="false">C79*0.229</f>
        <v>160.3</v>
      </c>
      <c r="E79" s="27" t="n">
        <f aca="false">C79-D79</f>
        <v>539.7</v>
      </c>
      <c r="I79" s="9" t="s">
        <v>48</v>
      </c>
      <c r="J79" s="9"/>
      <c r="K79" s="9" t="n">
        <v>8.5</v>
      </c>
      <c r="L79" s="9"/>
      <c r="M79" s="9"/>
      <c r="N79" s="9"/>
      <c r="O79" s="9" t="n">
        <v>8.5</v>
      </c>
      <c r="P79" s="22"/>
      <c r="Q79" s="21"/>
      <c r="S79" s="1" t="n">
        <f aca="false">SUM(S77:S78)</f>
        <v>74.72624</v>
      </c>
    </row>
    <row r="80" customFormat="false" ht="14.25" hidden="false" customHeight="false" outlineLevel="0" collapsed="false">
      <c r="A80" s="9"/>
      <c r="B80" s="9" t="s">
        <v>148</v>
      </c>
      <c r="C80" s="30" t="n">
        <v>500</v>
      </c>
      <c r="D80" s="7" t="n">
        <f aca="false">C80*0.229</f>
        <v>114.5</v>
      </c>
      <c r="E80" s="9"/>
      <c r="I80" s="9"/>
      <c r="J80" s="9"/>
      <c r="K80" s="9"/>
      <c r="L80" s="9"/>
      <c r="M80" s="9"/>
      <c r="N80" s="9"/>
      <c r="O80" s="9"/>
      <c r="P80" s="22"/>
      <c r="Q80" s="21"/>
    </row>
    <row r="81" customFormat="false" ht="14.25" hidden="false" customHeight="false" outlineLevel="0" collapsed="false">
      <c r="A81" s="9"/>
      <c r="B81" s="9" t="s">
        <v>149</v>
      </c>
      <c r="C81" s="30" t="n">
        <v>180</v>
      </c>
      <c r="D81" s="7" t="n">
        <f aca="false">C81*0.229</f>
        <v>41.22</v>
      </c>
      <c r="E81" s="9"/>
      <c r="I81" s="9"/>
      <c r="J81" s="9"/>
      <c r="K81" s="9"/>
      <c r="L81" s="9"/>
      <c r="M81" s="9"/>
      <c r="N81" s="9"/>
      <c r="O81" s="9"/>
      <c r="P81" s="22"/>
      <c r="Q81" s="21"/>
    </row>
    <row r="82" customFormat="false" ht="14.25" hidden="false" customHeight="false" outlineLevel="0" collapsed="false">
      <c r="A82" s="9"/>
      <c r="B82" s="9"/>
      <c r="C82" s="30"/>
      <c r="D82" s="7" t="n">
        <f aca="false">C82*0.229</f>
        <v>0</v>
      </c>
      <c r="E82" s="9"/>
      <c r="I82" s="9"/>
      <c r="J82" s="9"/>
      <c r="K82" s="9"/>
      <c r="L82" s="9"/>
      <c r="M82" s="9"/>
      <c r="N82" s="9"/>
      <c r="O82" s="9"/>
      <c r="P82" s="22"/>
      <c r="Q82" s="21"/>
    </row>
    <row r="83" customFormat="false" ht="14.25" hidden="false" customHeight="false" outlineLevel="0" collapsed="false">
      <c r="A83" s="9"/>
      <c r="B83" s="9" t="s">
        <v>150</v>
      </c>
      <c r="C83" s="30" t="n">
        <v>1300</v>
      </c>
      <c r="D83" s="7" t="n">
        <f aca="false">C83*0.229</f>
        <v>297.7</v>
      </c>
      <c r="E83" s="9"/>
      <c r="I83" s="9" t="s">
        <v>50</v>
      </c>
      <c r="J83" s="9"/>
      <c r="K83" s="9"/>
      <c r="L83" s="9"/>
      <c r="M83" s="9"/>
      <c r="N83" s="9"/>
      <c r="O83" s="9"/>
      <c r="P83" s="22"/>
      <c r="Q83" s="21"/>
    </row>
    <row r="84" customFormat="false" ht="14.25" hidden="false" customHeight="false" outlineLevel="0" collapsed="false">
      <c r="A84" s="9"/>
      <c r="B84" s="9"/>
      <c r="C84" s="30"/>
      <c r="D84" s="7" t="n">
        <f aca="false">C84*0.229</f>
        <v>0</v>
      </c>
      <c r="E84" s="9"/>
      <c r="I84" s="9" t="s">
        <v>51</v>
      </c>
      <c r="J84" s="9"/>
      <c r="K84" s="9"/>
      <c r="L84" s="9"/>
      <c r="M84" s="9"/>
      <c r="N84" s="9"/>
      <c r="O84" s="9"/>
      <c r="P84" s="22"/>
      <c r="Q84" s="21"/>
    </row>
    <row r="85" customFormat="false" ht="14.25" hidden="false" customHeight="false" outlineLevel="0" collapsed="false">
      <c r="C85" s="1" t="n">
        <f aca="false">SUM(C71:C84)</f>
        <v>3474.96</v>
      </c>
      <c r="D85" s="1" t="n">
        <f aca="false">(C85*0.094)+(C85*0.011)</f>
        <v>364.8708</v>
      </c>
      <c r="K85" s="1" t="n">
        <f aca="false">SUM(K71:K84)</f>
        <v>935.07</v>
      </c>
      <c r="M85" s="1" t="n">
        <f aca="false">SUM(M71:M84)</f>
        <v>983.91</v>
      </c>
      <c r="O85" s="1" t="n">
        <f aca="false">SUM(O71:O84)</f>
        <v>988.5</v>
      </c>
      <c r="P85" s="22"/>
      <c r="Q85" s="21"/>
    </row>
    <row r="86" customFormat="false" ht="14.25" hidden="false" customHeight="false" outlineLevel="0" collapsed="false">
      <c r="P86" s="22"/>
      <c r="Q86" s="21"/>
    </row>
    <row r="87" customFormat="false" ht="14.25" hidden="false" customHeight="false" outlineLevel="0" collapsed="false">
      <c r="A87" s="14" t="s">
        <v>52</v>
      </c>
      <c r="B87" s="14" t="n">
        <f aca="false">D87/3</f>
        <v>1036.6964</v>
      </c>
      <c r="D87" s="1" t="n">
        <f aca="false">C85-D85</f>
        <v>3110.0892</v>
      </c>
      <c r="I87" s="15" t="s">
        <v>53</v>
      </c>
      <c r="J87" s="15"/>
      <c r="K87" s="15" t="n">
        <f aca="false">B87-K85</f>
        <v>101.6264</v>
      </c>
      <c r="L87" s="15"/>
      <c r="M87" s="15" t="n">
        <f aca="false">SUM(B87-M85)</f>
        <v>52.7864000000001</v>
      </c>
      <c r="N87" s="15"/>
      <c r="O87" s="15" t="n">
        <f aca="false">SUM(B87-O85)</f>
        <v>48.1964000000002</v>
      </c>
      <c r="P87" s="23"/>
      <c r="Q87" s="21"/>
    </row>
    <row r="88" customFormat="false" ht="14.25" hidden="false" customHeight="false" outlineLevel="0" collapsed="false">
      <c r="I88" s="14" t="s">
        <v>54</v>
      </c>
      <c r="J88" s="14"/>
      <c r="K88" s="14"/>
      <c r="L88" s="14"/>
      <c r="M88" s="14"/>
      <c r="N88" s="14"/>
      <c r="O88" s="14" t="n">
        <f aca="false">SUM(K87+M87+O87+O64)</f>
        <v>-1853.48892</v>
      </c>
      <c r="P88" s="22"/>
      <c r="Q88" s="21"/>
    </row>
    <row r="89" customFormat="false" ht="14.25" hidden="false" customHeight="false" outlineLevel="0" collapsed="false">
      <c r="A89" s="22"/>
      <c r="B89" s="22"/>
      <c r="C89" s="22"/>
      <c r="D89" s="22"/>
      <c r="E89" s="22"/>
      <c r="F89" s="22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1"/>
    </row>
    <row r="90" customFormat="false" ht="14.25" hidden="false" customHeight="false" outlineLevel="0" collapsed="false">
      <c r="A90" s="22"/>
      <c r="B90" s="22"/>
      <c r="C90" s="22"/>
      <c r="D90" s="22"/>
      <c r="E90" s="22"/>
      <c r="F90" s="22"/>
      <c r="G90" s="21"/>
      <c r="H90" s="22"/>
      <c r="I90" s="22"/>
      <c r="J90" s="22"/>
      <c r="K90" s="22"/>
      <c r="L90" s="22"/>
      <c r="M90" s="22"/>
      <c r="N90" s="22"/>
      <c r="O90" s="22"/>
      <c r="P90" s="22"/>
      <c r="Q90" s="21"/>
    </row>
    <row r="91" customFormat="false" ht="14.25" hidden="false" customHeight="false" outlineLevel="0" collapsed="false">
      <c r="A91" s="22"/>
      <c r="B91" s="22"/>
      <c r="C91" s="22"/>
      <c r="D91" s="22"/>
      <c r="E91" s="22"/>
      <c r="F91" s="22"/>
      <c r="G91" s="21"/>
      <c r="H91" s="22"/>
      <c r="I91" s="22"/>
      <c r="J91" s="22"/>
      <c r="K91" s="22"/>
      <c r="L91" s="22"/>
      <c r="M91" s="22"/>
      <c r="N91" s="22"/>
      <c r="O91" s="22"/>
      <c r="P91" s="22"/>
      <c r="Q91" s="21"/>
    </row>
    <row r="92" customFormat="false" ht="14.25" hidden="false" customHeight="false" outlineLevel="0" collapsed="false">
      <c r="A92" s="24"/>
      <c r="B92" s="24"/>
      <c r="C92" s="24" t="n">
        <f aca="false">SUM(C85+C39+C61+C16)</f>
        <v>10517.63</v>
      </c>
      <c r="D92" s="24" t="n">
        <f aca="false">(C92*0.094)+(C92*0.011)</f>
        <v>1104.35115</v>
      </c>
      <c r="E92" s="24"/>
    </row>
    <row r="93" customFormat="false" ht="14.25" hidden="false" customHeight="false" outlineLevel="0" collapsed="false">
      <c r="A93" s="24" t="s">
        <v>95</v>
      </c>
      <c r="B93" s="24" t="n">
        <f aca="false">C92/12</f>
        <v>876.469166666667</v>
      </c>
      <c r="C93" s="24"/>
      <c r="D93" s="24"/>
      <c r="E93" s="24"/>
    </row>
    <row r="94" customFormat="false" ht="14.25" hidden="false" customHeight="false" outlineLevel="0" collapsed="false">
      <c r="A94" s="24" t="s">
        <v>96</v>
      </c>
      <c r="B94" s="24" t="n">
        <f aca="false">D94/12</f>
        <v>784.439904166667</v>
      </c>
      <c r="C94" s="24"/>
      <c r="D94" s="24" t="n">
        <f aca="false">C92-D92</f>
        <v>9413.27885</v>
      </c>
      <c r="E94" s="24"/>
    </row>
  </sheetData>
  <mergeCells count="22">
    <mergeCell ref="A1:E1"/>
    <mergeCell ref="I1:O1"/>
    <mergeCell ref="J3:K3"/>
    <mergeCell ref="L3:M3"/>
    <mergeCell ref="N3:O3"/>
    <mergeCell ref="A23:E23"/>
    <mergeCell ref="I23:O23"/>
    <mergeCell ref="J25:K25"/>
    <mergeCell ref="L25:M25"/>
    <mergeCell ref="N25:O25"/>
    <mergeCell ref="I43:M43"/>
    <mergeCell ref="A46:E46"/>
    <mergeCell ref="I46:O46"/>
    <mergeCell ref="J48:K48"/>
    <mergeCell ref="L48:M48"/>
    <mergeCell ref="N48:O48"/>
    <mergeCell ref="I65:M65"/>
    <mergeCell ref="A68:E68"/>
    <mergeCell ref="I68:O68"/>
    <mergeCell ref="J70:K70"/>
    <mergeCell ref="L70:M70"/>
    <mergeCell ref="N70:O7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00"/>
  <sheetViews>
    <sheetView showFormulas="false" showGridLines="true" showRowColHeaders="true" showZeros="true" rightToLeft="false" tabSelected="false" showOutlineSymbols="true" defaultGridColor="true" view="normal" topLeftCell="A43" colorId="64" zoomScale="85" zoomScaleNormal="85" zoomScalePageLayoutView="100" workbookViewId="0">
      <selection pane="topLeft" activeCell="C67" activeCellId="0" sqref="C67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19.44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7" min="5" style="1" width="16.22"/>
    <col collapsed="false" customWidth="true" hidden="false" outlineLevel="0" max="8" min="8" style="1" width="4.22"/>
    <col collapsed="false" customWidth="true" hidden="false" outlineLevel="0" max="9" min="9" style="10" width="4.22"/>
    <col collapsed="false" customWidth="true" hidden="false" outlineLevel="0" max="10" min="10" style="1" width="4.22"/>
    <col collapsed="false" customWidth="true" hidden="false" outlineLevel="0" max="11" min="11" style="1" width="17.76"/>
    <col collapsed="false" customWidth="true" hidden="false" outlineLevel="0" max="18" min="18" style="1" width="2.77"/>
    <col collapsed="false" customWidth="true" hidden="false" outlineLevel="0" max="19" min="19" style="10" width="3.44"/>
    <col collapsed="false" customWidth="true" hidden="false" outlineLevel="0" max="21" min="21" style="1" width="12"/>
    <col collapsed="false" customWidth="true" hidden="false" outlineLevel="0" max="23" min="22" style="1" width="10.78"/>
    <col collapsed="false" customWidth="true" hidden="false" outlineLevel="0" max="24" min="24" style="1" width="13"/>
  </cols>
  <sheetData>
    <row r="1" customFormat="false" ht="22.05" hidden="false" customHeight="false" outlineLevel="0" collapsed="false">
      <c r="A1" s="2" t="s">
        <v>151</v>
      </c>
      <c r="B1" s="2"/>
      <c r="C1" s="2"/>
      <c r="D1" s="2"/>
      <c r="E1" s="2"/>
      <c r="F1" s="31"/>
      <c r="G1" s="31"/>
      <c r="K1" s="11" t="s">
        <v>152</v>
      </c>
      <c r="L1" s="11"/>
      <c r="M1" s="11"/>
      <c r="N1" s="11"/>
      <c r="O1" s="11"/>
      <c r="P1" s="11"/>
      <c r="Q1" s="11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K3" s="3" t="s">
        <v>28</v>
      </c>
      <c r="L3" s="12" t="s">
        <v>29</v>
      </c>
      <c r="M3" s="12"/>
      <c r="N3" s="12" t="s">
        <v>30</v>
      </c>
      <c r="O3" s="12"/>
      <c r="P3" s="13" t="s">
        <v>31</v>
      </c>
      <c r="Q3" s="13"/>
    </row>
    <row r="4" customFormat="false" ht="14.25" hidden="false" customHeight="false" outlineLevel="0" collapsed="false">
      <c r="A4" s="6"/>
      <c r="B4" s="7" t="s">
        <v>155</v>
      </c>
      <c r="C4" s="28" t="n">
        <v>0</v>
      </c>
      <c r="D4" s="7" t="n">
        <f aca="false">(C4*0.229)</f>
        <v>0</v>
      </c>
      <c r="E4" s="27" t="n">
        <f aca="false">C4-D4</f>
        <v>0</v>
      </c>
      <c r="F4" s="32"/>
      <c r="G4" s="27"/>
      <c r="K4" s="7" t="s">
        <v>33</v>
      </c>
      <c r="L4" s="7"/>
      <c r="M4" s="7" t="n">
        <v>800</v>
      </c>
      <c r="N4" s="7"/>
      <c r="O4" s="7" t="n">
        <v>800</v>
      </c>
      <c r="P4" s="7"/>
      <c r="Q4" s="7" t="n">
        <v>800</v>
      </c>
      <c r="U4" s="1" t="s">
        <v>121</v>
      </c>
    </row>
    <row r="5" customFormat="false" ht="14.25" hidden="false" customHeight="false" outlineLevel="0" collapsed="false">
      <c r="A5" s="8"/>
      <c r="B5" s="9" t="s">
        <v>156</v>
      </c>
      <c r="C5" s="33" t="n">
        <v>0</v>
      </c>
      <c r="D5" s="7" t="n">
        <f aca="false">(C5*0.229)</f>
        <v>0</v>
      </c>
      <c r="E5" s="27" t="n">
        <f aca="false">C5-D5</f>
        <v>0</v>
      </c>
      <c r="F5" s="32"/>
      <c r="G5" s="27"/>
      <c r="K5" s="9" t="s">
        <v>35</v>
      </c>
      <c r="L5" s="9"/>
      <c r="M5" s="9"/>
      <c r="N5" s="9"/>
      <c r="O5" s="9"/>
      <c r="P5" s="9"/>
      <c r="Q5" s="9"/>
      <c r="U5" s="1" t="s">
        <v>122</v>
      </c>
      <c r="V5" s="1" t="s">
        <v>123</v>
      </c>
      <c r="W5" s="1" t="s">
        <v>124</v>
      </c>
      <c r="X5" s="1" t="s">
        <v>125</v>
      </c>
      <c r="Z5" s="1" t="s">
        <v>126</v>
      </c>
    </row>
    <row r="6" customFormat="false" ht="14.25" hidden="false" customHeight="false" outlineLevel="0" collapsed="false">
      <c r="A6" s="8"/>
      <c r="B6" s="9" t="s">
        <v>157</v>
      </c>
      <c r="C6" s="33" t="n">
        <v>700</v>
      </c>
      <c r="D6" s="7" t="n">
        <f aca="false">(C6*0.229)</f>
        <v>160.3</v>
      </c>
      <c r="E6" s="27" t="n">
        <f aca="false">C6-D6</f>
        <v>539.7</v>
      </c>
      <c r="F6" s="32" t="s">
        <v>158</v>
      </c>
      <c r="G6" s="27" t="s">
        <v>159</v>
      </c>
      <c r="K6" s="9" t="s">
        <v>102</v>
      </c>
      <c r="L6" s="9"/>
      <c r="M6" s="9"/>
      <c r="N6" s="9"/>
      <c r="O6" s="9"/>
      <c r="P6" s="9"/>
      <c r="Q6" s="9"/>
      <c r="U6" s="1" t="n">
        <f aca="false">SUM(C7:C12)</f>
        <v>1063.24</v>
      </c>
      <c r="V6" s="1" t="n">
        <f aca="false">SUM(D7:D12)</f>
        <v>243.48196</v>
      </c>
      <c r="W6" s="1" t="n">
        <f aca="false">SUM(E7:E12)</f>
        <v>819.75804</v>
      </c>
      <c r="X6" s="1" t="n">
        <f aca="false">SUM(F7:F12)</f>
        <v>0</v>
      </c>
      <c r="Z6" s="1" t="n">
        <v>678.87</v>
      </c>
      <c r="AA6" s="1" t="s">
        <v>128</v>
      </c>
    </row>
    <row r="7" customFormat="false" ht="14.25" hidden="false" customHeight="false" outlineLevel="0" collapsed="false">
      <c r="A7" s="8"/>
      <c r="B7" s="9" t="s">
        <v>38</v>
      </c>
      <c r="C7" s="33" t="n">
        <v>178.6</v>
      </c>
      <c r="D7" s="7" t="n">
        <f aca="false">(C7*0.229)</f>
        <v>40.8994</v>
      </c>
      <c r="E7" s="27" t="n">
        <f aca="false">C7-D7</f>
        <v>137.7006</v>
      </c>
      <c r="F7" s="32" t="s">
        <v>160</v>
      </c>
      <c r="G7" s="27" t="s">
        <v>159</v>
      </c>
      <c r="K7" s="9" t="s">
        <v>39</v>
      </c>
      <c r="L7" s="9"/>
      <c r="M7" s="9" t="n">
        <v>26.71</v>
      </c>
      <c r="N7" s="9"/>
      <c r="O7" s="9" t="n">
        <v>26.31</v>
      </c>
      <c r="P7" s="9"/>
      <c r="Q7" s="9" t="n">
        <v>26.31</v>
      </c>
      <c r="U7" s="1" t="n">
        <f aca="false">SUM(C14)</f>
        <v>300</v>
      </c>
      <c r="V7" s="1" t="n">
        <f aca="false">SUM(D14)</f>
        <v>68.7</v>
      </c>
      <c r="W7" s="1" t="n">
        <f aca="false">SUM(E14)</f>
        <v>231.3</v>
      </c>
      <c r="X7" s="1" t="n">
        <f aca="false">SUM(F8:F13)</f>
        <v>0</v>
      </c>
      <c r="Z7" s="1" t="n">
        <v>408.12</v>
      </c>
      <c r="AA7" s="1" t="s">
        <v>129</v>
      </c>
    </row>
    <row r="8" customFormat="false" ht="14.25" hidden="false" customHeight="false" outlineLevel="0" collapsed="false">
      <c r="A8" s="8"/>
      <c r="B8" s="9" t="s">
        <v>40</v>
      </c>
      <c r="C8" s="25" t="n">
        <v>215.65</v>
      </c>
      <c r="D8" s="7" t="n">
        <f aca="false">(C8*0.229)</f>
        <v>49.38385</v>
      </c>
      <c r="E8" s="27" t="n">
        <f aca="false">C8-D8</f>
        <v>166.26615</v>
      </c>
      <c r="F8" s="32" t="s">
        <v>161</v>
      </c>
      <c r="G8" s="27" t="s">
        <v>159</v>
      </c>
      <c r="K8" s="9" t="s">
        <v>41</v>
      </c>
      <c r="L8" s="9"/>
      <c r="M8" s="9" t="n">
        <v>50</v>
      </c>
      <c r="N8" s="9"/>
      <c r="O8" s="9" t="n">
        <v>50</v>
      </c>
      <c r="P8" s="9"/>
      <c r="Q8" s="9" t="n">
        <v>50</v>
      </c>
      <c r="U8" s="1" t="n">
        <f aca="false">SUM(C9:C14)</f>
        <v>1968.99</v>
      </c>
      <c r="Z8" s="1" t="n">
        <v>385.59</v>
      </c>
      <c r="AA8" s="1" t="s">
        <v>130</v>
      </c>
    </row>
    <row r="9" customFormat="false" ht="14.25" hidden="false" customHeight="false" outlineLevel="0" collapsed="false">
      <c r="A9" s="8"/>
      <c r="B9" s="9" t="s">
        <v>42</v>
      </c>
      <c r="C9" s="34" t="n">
        <v>213.75</v>
      </c>
      <c r="D9" s="7" t="n">
        <f aca="false">(C9*0.229)</f>
        <v>48.94875</v>
      </c>
      <c r="E9" s="27" t="n">
        <f aca="false">C9-D9</f>
        <v>164.80125</v>
      </c>
      <c r="F9" s="32" t="s">
        <v>162</v>
      </c>
      <c r="G9" s="27" t="s">
        <v>159</v>
      </c>
      <c r="K9" s="9" t="s">
        <v>43</v>
      </c>
      <c r="L9" s="9"/>
      <c r="M9" s="9" t="n">
        <v>6</v>
      </c>
      <c r="N9" s="9"/>
      <c r="O9" s="9" t="n">
        <v>6</v>
      </c>
      <c r="P9" s="9"/>
      <c r="Q9" s="9" t="n">
        <v>6</v>
      </c>
      <c r="Z9" s="1" t="n">
        <v>734.84</v>
      </c>
      <c r="AA9" s="1" t="s">
        <v>131</v>
      </c>
    </row>
    <row r="10" customFormat="false" ht="14.25" hidden="false" customHeight="false" outlineLevel="0" collapsed="false">
      <c r="A10" s="8"/>
      <c r="B10" s="9" t="s">
        <v>103</v>
      </c>
      <c r="C10" s="33" t="n">
        <v>123.5</v>
      </c>
      <c r="D10" s="7" t="n">
        <f aca="false">(C10*0.229)</f>
        <v>28.2815</v>
      </c>
      <c r="E10" s="27" t="n">
        <f aca="false">C10-D10</f>
        <v>95.2185</v>
      </c>
      <c r="F10" s="32" t="s">
        <v>163</v>
      </c>
      <c r="G10" s="27" t="s">
        <v>159</v>
      </c>
      <c r="K10" s="9" t="s">
        <v>45</v>
      </c>
      <c r="L10" s="9"/>
      <c r="M10" s="9" t="n">
        <v>31.9</v>
      </c>
      <c r="N10" s="9" t="n">
        <v>9.22</v>
      </c>
      <c r="O10" s="9" t="n">
        <v>47.7</v>
      </c>
      <c r="P10" s="9"/>
      <c r="Q10" s="9" t="n">
        <v>31.9</v>
      </c>
      <c r="Z10" s="1" t="n">
        <f aca="false">SUM(Z6:Z9)</f>
        <v>2207.42</v>
      </c>
    </row>
    <row r="11" customFormat="false" ht="14.25" hidden="false" customHeight="false" outlineLevel="0" collapsed="false">
      <c r="A11" s="9"/>
      <c r="B11" s="9" t="s">
        <v>104</v>
      </c>
      <c r="C11" s="25" t="n">
        <v>155.8</v>
      </c>
      <c r="D11" s="7" t="n">
        <f aca="false">(C11*0.229)</f>
        <v>35.6782</v>
      </c>
      <c r="E11" s="27" t="n">
        <f aca="false">C11-D11</f>
        <v>120.1218</v>
      </c>
      <c r="F11" s="32" t="s">
        <v>161</v>
      </c>
      <c r="G11" s="27" t="s">
        <v>159</v>
      </c>
      <c r="K11" s="9" t="s">
        <v>47</v>
      </c>
      <c r="L11" s="9"/>
      <c r="M11" s="9" t="n">
        <v>12.36</v>
      </c>
      <c r="N11" s="9"/>
      <c r="O11" s="9" t="n">
        <v>20.6</v>
      </c>
      <c r="P11" s="9"/>
      <c r="Q11" s="9" t="n">
        <v>12.36</v>
      </c>
    </row>
    <row r="12" customFormat="false" ht="14.25" hidden="false" customHeight="false" outlineLevel="0" collapsed="false">
      <c r="A12" s="9"/>
      <c r="B12" s="9" t="s">
        <v>44</v>
      </c>
      <c r="C12" s="25" t="n">
        <v>175.94</v>
      </c>
      <c r="D12" s="7" t="n">
        <f aca="false">(C12*0.229)</f>
        <v>40.29026</v>
      </c>
      <c r="E12" s="27" t="n">
        <f aca="false">C12-D12</f>
        <v>135.64974</v>
      </c>
      <c r="F12" s="32" t="s">
        <v>164</v>
      </c>
      <c r="G12" s="27" t="s">
        <v>159</v>
      </c>
      <c r="K12" s="9" t="s">
        <v>48</v>
      </c>
      <c r="L12" s="9"/>
      <c r="M12" s="9" t="n">
        <v>8.5</v>
      </c>
      <c r="N12" s="9"/>
      <c r="O12" s="9"/>
      <c r="P12" s="9"/>
      <c r="Q12" s="9" t="n">
        <v>8.5</v>
      </c>
    </row>
    <row r="13" customFormat="false" ht="14.25" hidden="false" customHeight="false" outlineLevel="0" collapsed="false">
      <c r="A13" s="9"/>
      <c r="B13" s="9" t="s">
        <v>165</v>
      </c>
      <c r="C13" s="33" t="n">
        <v>1000</v>
      </c>
      <c r="D13" s="7" t="n">
        <f aca="false">(C13*0.229)</f>
        <v>229</v>
      </c>
      <c r="E13" s="7" t="n">
        <f aca="false">C13-D13</f>
        <v>771</v>
      </c>
      <c r="F13" s="32" t="s">
        <v>166</v>
      </c>
      <c r="G13" s="27" t="s">
        <v>159</v>
      </c>
      <c r="K13" s="9" t="s">
        <v>106</v>
      </c>
      <c r="L13" s="9"/>
      <c r="M13" s="9" t="n">
        <v>45</v>
      </c>
      <c r="N13" s="9"/>
      <c r="O13" s="9" t="n">
        <v>45</v>
      </c>
      <c r="P13" s="9"/>
      <c r="Q13" s="9" t="n">
        <v>45</v>
      </c>
    </row>
    <row r="14" customFormat="false" ht="14.25" hidden="false" customHeight="false" outlineLevel="0" collapsed="false">
      <c r="A14" s="9"/>
      <c r="B14" s="9" t="s">
        <v>110</v>
      </c>
      <c r="C14" s="33" t="n">
        <v>300</v>
      </c>
      <c r="D14" s="7" t="n">
        <f aca="false">(C14*0.229)</f>
        <v>68.7</v>
      </c>
      <c r="E14" s="7" t="n">
        <f aca="false">C14-D14</f>
        <v>231.3</v>
      </c>
      <c r="F14" s="32" t="s">
        <v>167</v>
      </c>
      <c r="G14" s="27" t="s">
        <v>159</v>
      </c>
      <c r="K14" s="9" t="s">
        <v>50</v>
      </c>
      <c r="L14" s="9"/>
      <c r="M14" s="9"/>
      <c r="N14" s="9"/>
      <c r="O14" s="9"/>
      <c r="P14" s="9"/>
      <c r="Q14" s="9"/>
    </row>
    <row r="15" customFormat="false" ht="14.25" hidden="false" customHeight="false" outlineLevel="0" collapsed="false">
      <c r="A15" s="9"/>
      <c r="B15" s="9"/>
      <c r="C15" s="9"/>
      <c r="D15" s="7"/>
      <c r="E15" s="7"/>
      <c r="F15" s="32"/>
      <c r="G15" s="27"/>
      <c r="K15" s="9" t="s">
        <v>51</v>
      </c>
      <c r="L15" s="9"/>
      <c r="M15" s="9"/>
      <c r="N15" s="9"/>
      <c r="O15" s="9"/>
      <c r="P15" s="9"/>
      <c r="Q15" s="9"/>
    </row>
    <row r="16" customFormat="false" ht="14.25" hidden="false" customHeight="false" outlineLevel="0" collapsed="false">
      <c r="C16" s="1" t="n">
        <f aca="false">SUM(C4:C15)</f>
        <v>3063.24</v>
      </c>
      <c r="D16" s="1" t="n">
        <f aca="false">SUM(D4:D15)</f>
        <v>701.48196</v>
      </c>
      <c r="E16" s="1" t="n">
        <f aca="false">SUM(E4:E15)</f>
        <v>2361.75804</v>
      </c>
      <c r="M16" s="1" t="n">
        <f aca="false">SUM(M3:M15)</f>
        <v>980.47</v>
      </c>
      <c r="O16" s="1" t="n">
        <f aca="false">SUM(O3:O15)</f>
        <v>995.61</v>
      </c>
      <c r="Q16" s="1" t="n">
        <f aca="false">SUM(Q3:Q15)</f>
        <v>980.07</v>
      </c>
    </row>
    <row r="18" customFormat="false" ht="14.25" hidden="false" customHeight="false" outlineLevel="0" collapsed="false">
      <c r="A18" s="14" t="s">
        <v>52</v>
      </c>
      <c r="B18" s="14" t="n">
        <f aca="false">D18/3</f>
        <v>787.25268</v>
      </c>
      <c r="D18" s="1" t="n">
        <f aca="false">C16-D16</f>
        <v>2361.75804</v>
      </c>
      <c r="K18" s="15" t="s">
        <v>53</v>
      </c>
      <c r="L18" s="15"/>
      <c r="M18" s="15" t="n">
        <f aca="false">B18-M16</f>
        <v>-193.21732</v>
      </c>
      <c r="N18" s="15"/>
      <c r="O18" s="15" t="n">
        <f aca="false">SUM(B18-O16)</f>
        <v>-208.35732</v>
      </c>
      <c r="P18" s="15"/>
      <c r="Q18" s="15" t="n">
        <f aca="false">SUM(B18-Q16)</f>
        <v>-192.81732</v>
      </c>
    </row>
    <row r="19" customFormat="false" ht="14.25" hidden="false" customHeight="false" outlineLevel="0" collapsed="false">
      <c r="K19" s="14" t="s">
        <v>54</v>
      </c>
      <c r="L19" s="14"/>
      <c r="M19" s="14"/>
      <c r="N19" s="14"/>
      <c r="O19" s="14"/>
      <c r="P19" s="14"/>
      <c r="Q19" s="14" t="n">
        <f aca="false">SUM(M18+O18+Q18)</f>
        <v>-594.39196</v>
      </c>
    </row>
    <row r="21" customFormat="false" ht="14.2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J21" s="10"/>
      <c r="K21" s="10"/>
      <c r="L21" s="10"/>
      <c r="M21" s="10"/>
      <c r="N21" s="10"/>
      <c r="O21" s="10"/>
      <c r="P21" s="10"/>
      <c r="Q21" s="10"/>
      <c r="R21" s="10"/>
      <c r="T21" s="10"/>
      <c r="U21" s="10"/>
      <c r="V21" s="10"/>
      <c r="W21" s="10"/>
      <c r="X21" s="10"/>
      <c r="Y21" s="10"/>
      <c r="Z21" s="10"/>
      <c r="AA21" s="10"/>
      <c r="AB21" s="10"/>
    </row>
    <row r="23" customFormat="false" ht="37.5" hidden="false" customHeight="true" outlineLevel="0" collapsed="false">
      <c r="A23" s="2" t="s">
        <v>168</v>
      </c>
      <c r="B23" s="2"/>
      <c r="C23" s="2"/>
      <c r="D23" s="2"/>
      <c r="E23" s="2"/>
      <c r="F23" s="31"/>
      <c r="G23" s="31"/>
      <c r="K23" s="11" t="s">
        <v>169</v>
      </c>
      <c r="L23" s="11"/>
      <c r="M23" s="11"/>
      <c r="N23" s="11"/>
      <c r="O23" s="11"/>
      <c r="P23" s="11"/>
      <c r="Q23" s="11"/>
    </row>
    <row r="25" customFormat="false" ht="14.25" hidden="false" customHeight="false" outlineLevel="0" collapsed="false">
      <c r="A25" s="3" t="s">
        <v>1</v>
      </c>
      <c r="B25" s="4" t="s">
        <v>2</v>
      </c>
      <c r="C25" s="4" t="s">
        <v>3</v>
      </c>
      <c r="D25" s="4" t="s">
        <v>4</v>
      </c>
      <c r="E25" s="4" t="s">
        <v>5</v>
      </c>
      <c r="F25" s="4" t="s">
        <v>153</v>
      </c>
      <c r="G25" s="5" t="s">
        <v>154</v>
      </c>
      <c r="K25" s="3" t="s">
        <v>28</v>
      </c>
      <c r="L25" s="12" t="s">
        <v>57</v>
      </c>
      <c r="M25" s="12"/>
      <c r="N25" s="12" t="s">
        <v>58</v>
      </c>
      <c r="O25" s="12"/>
      <c r="P25" s="13" t="s">
        <v>59</v>
      </c>
      <c r="Q25" s="13"/>
    </row>
    <row r="26" customFormat="false" ht="14.25" hidden="false" customHeight="false" outlineLevel="0" collapsed="false">
      <c r="A26" s="6"/>
      <c r="B26" s="9" t="s">
        <v>62</v>
      </c>
      <c r="C26" s="9" t="n">
        <v>156.37</v>
      </c>
      <c r="D26" s="7" t="n">
        <f aca="false">(C26*0.229)</f>
        <v>35.80873</v>
      </c>
      <c r="E26" s="27" t="n">
        <f aca="false">C26-D26</f>
        <v>120.56127</v>
      </c>
      <c r="F26" s="32" t="s">
        <v>170</v>
      </c>
      <c r="G26" s="27" t="s">
        <v>159</v>
      </c>
      <c r="K26" s="7" t="s">
        <v>33</v>
      </c>
      <c r="L26" s="7"/>
      <c r="M26" s="7" t="n">
        <v>800</v>
      </c>
      <c r="N26" s="7"/>
      <c r="O26" s="7" t="n">
        <v>800</v>
      </c>
      <c r="P26" s="7"/>
      <c r="Q26" s="7" t="n">
        <v>800</v>
      </c>
      <c r="U26" s="1" t="s">
        <v>134</v>
      </c>
    </row>
    <row r="27" customFormat="false" ht="14.25" hidden="false" customHeight="false" outlineLevel="0" collapsed="false">
      <c r="A27" s="8"/>
      <c r="B27" s="9" t="s">
        <v>63</v>
      </c>
      <c r="C27" s="9" t="n">
        <v>113.05</v>
      </c>
      <c r="D27" s="7" t="n">
        <f aca="false">(C27*0.229)</f>
        <v>25.88845</v>
      </c>
      <c r="E27" s="27" t="n">
        <f aca="false">C27-D27</f>
        <v>87.16155</v>
      </c>
      <c r="F27" s="32" t="s">
        <v>171</v>
      </c>
      <c r="G27" s="27" t="s">
        <v>159</v>
      </c>
      <c r="K27" s="9" t="s">
        <v>35</v>
      </c>
      <c r="L27" s="9"/>
      <c r="M27" s="9"/>
      <c r="N27" s="9"/>
      <c r="O27" s="9"/>
      <c r="P27" s="9"/>
      <c r="Q27" s="9"/>
      <c r="U27" s="1" t="s">
        <v>122</v>
      </c>
      <c r="V27" s="1" t="s">
        <v>123</v>
      </c>
      <c r="W27" s="1" t="s">
        <v>124</v>
      </c>
      <c r="X27" s="1" t="s">
        <v>125</v>
      </c>
      <c r="Z27" s="1" t="s">
        <v>126</v>
      </c>
    </row>
    <row r="28" customFormat="false" ht="14.25" hidden="false" customHeight="false" outlineLevel="0" collapsed="false">
      <c r="A28" s="8"/>
      <c r="B28" s="9" t="s">
        <v>64</v>
      </c>
      <c r="C28" s="9" t="n">
        <v>155.42</v>
      </c>
      <c r="D28" s="7" t="n">
        <f aca="false">(C28*0.229)</f>
        <v>35.59118</v>
      </c>
      <c r="E28" s="27" t="n">
        <f aca="false">C28-D28</f>
        <v>119.82882</v>
      </c>
      <c r="F28" s="32" t="s">
        <v>172</v>
      </c>
      <c r="G28" s="27" t="s">
        <v>159</v>
      </c>
      <c r="K28" s="9" t="s">
        <v>45</v>
      </c>
      <c r="L28" s="9"/>
      <c r="M28" s="9"/>
      <c r="N28" s="9"/>
      <c r="O28" s="9"/>
      <c r="P28" s="9"/>
      <c r="Q28" s="9"/>
      <c r="U28" s="1" t="n">
        <f aca="false">SUM(C26:C31)</f>
        <v>893.19</v>
      </c>
      <c r="V28" s="26" t="n">
        <f aca="false">U28*0.094</f>
        <v>83.95986</v>
      </c>
      <c r="W28" s="26" t="n">
        <f aca="false">U28*0.011</f>
        <v>9.82509</v>
      </c>
      <c r="X28" s="26" t="n">
        <f aca="false">V28+W28</f>
        <v>93.78495</v>
      </c>
      <c r="Z28" s="1" t="n">
        <v>924.92</v>
      </c>
      <c r="AA28" s="1" t="s">
        <v>135</v>
      </c>
      <c r="AB28" s="1" t="n">
        <v>924.92</v>
      </c>
    </row>
    <row r="29" customFormat="false" ht="14.25" hidden="false" customHeight="false" outlineLevel="0" collapsed="false">
      <c r="A29" s="8"/>
      <c r="B29" s="9" t="s">
        <v>65</v>
      </c>
      <c r="C29" s="9" t="n">
        <v>150.1</v>
      </c>
      <c r="D29" s="7" t="n">
        <f aca="false">(C29*0.229)</f>
        <v>34.3729</v>
      </c>
      <c r="E29" s="27" t="n">
        <f aca="false">C29-D29</f>
        <v>115.7271</v>
      </c>
      <c r="F29" s="32" t="s">
        <v>173</v>
      </c>
      <c r="G29" s="27" t="s">
        <v>159</v>
      </c>
      <c r="K29" s="9" t="s">
        <v>39</v>
      </c>
      <c r="L29" s="9"/>
      <c r="M29" s="9" t="n">
        <v>26.31</v>
      </c>
      <c r="N29" s="9"/>
      <c r="O29" s="9" t="n">
        <v>26.31</v>
      </c>
      <c r="P29" s="9"/>
      <c r="Q29" s="9" t="n">
        <v>26.31</v>
      </c>
      <c r="V29" s="26"/>
      <c r="W29" s="26"/>
      <c r="X29" s="26" t="n">
        <f aca="false">U28-V28</f>
        <v>809.23014</v>
      </c>
      <c r="Z29" s="1" t="n">
        <v>733.24</v>
      </c>
      <c r="AA29" s="1" t="s">
        <v>136</v>
      </c>
      <c r="AB29" s="1" t="n">
        <v>741.23</v>
      </c>
    </row>
    <row r="30" customFormat="false" ht="14.25" hidden="false" customHeight="false" outlineLevel="0" collapsed="false">
      <c r="A30" s="8"/>
      <c r="B30" s="9" t="s">
        <v>66</v>
      </c>
      <c r="C30" s="9" t="n">
        <v>112.1</v>
      </c>
      <c r="D30" s="7" t="n">
        <f aca="false">(C30*0.229)</f>
        <v>25.6709</v>
      </c>
      <c r="E30" s="27" t="n">
        <f aca="false">C30-D30</f>
        <v>86.4291</v>
      </c>
      <c r="F30" s="32" t="s">
        <v>174</v>
      </c>
      <c r="G30" s="27" t="s">
        <v>159</v>
      </c>
      <c r="K30" s="9" t="s">
        <v>41</v>
      </c>
      <c r="L30" s="9"/>
      <c r="M30" s="9" t="n">
        <v>50</v>
      </c>
      <c r="N30" s="9"/>
      <c r="O30" s="9" t="n">
        <v>50</v>
      </c>
      <c r="P30" s="9"/>
      <c r="Q30" s="9" t="n">
        <v>50</v>
      </c>
      <c r="V30" s="26"/>
      <c r="W30" s="26"/>
      <c r="X30" s="26" t="n">
        <v>809</v>
      </c>
      <c r="Z30" s="1" t="n">
        <v>416.46</v>
      </c>
      <c r="AA30" s="1" t="s">
        <v>137</v>
      </c>
      <c r="AB30" s="1" t="n">
        <v>416.46</v>
      </c>
    </row>
    <row r="31" customFormat="false" ht="14.25" hidden="false" customHeight="false" outlineLevel="0" collapsed="false">
      <c r="A31" s="8"/>
      <c r="B31" s="9" t="s">
        <v>67</v>
      </c>
      <c r="C31" s="33" t="n">
        <v>206.15</v>
      </c>
      <c r="D31" s="7" t="n">
        <f aca="false">(C31*0.229)</f>
        <v>47.20835</v>
      </c>
      <c r="E31" s="27" t="n">
        <f aca="false">C31-D31</f>
        <v>158.94165</v>
      </c>
      <c r="F31" s="32" t="s">
        <v>175</v>
      </c>
      <c r="G31" s="27" t="s">
        <v>159</v>
      </c>
      <c r="K31" s="9" t="s">
        <v>43</v>
      </c>
      <c r="L31" s="9"/>
      <c r="M31" s="9" t="n">
        <v>6</v>
      </c>
      <c r="N31" s="9"/>
      <c r="O31" s="9" t="n">
        <v>6</v>
      </c>
      <c r="P31" s="9"/>
      <c r="Q31" s="9" t="n">
        <v>6</v>
      </c>
      <c r="V31" s="26"/>
      <c r="W31" s="26"/>
      <c r="X31" s="26"/>
    </row>
    <row r="32" customFormat="false" ht="14.25" hidden="false" customHeight="false" outlineLevel="0" collapsed="false">
      <c r="A32" s="8"/>
      <c r="B32" s="9" t="s">
        <v>176</v>
      </c>
      <c r="C32" s="33" t="n">
        <v>700</v>
      </c>
      <c r="D32" s="7" t="n">
        <f aca="false">(C32*0.229)</f>
        <v>160.3</v>
      </c>
      <c r="E32" s="27" t="n">
        <f aca="false">C32-D32</f>
        <v>539.7</v>
      </c>
      <c r="F32" s="32" t="s">
        <v>177</v>
      </c>
      <c r="G32" s="27" t="s">
        <v>159</v>
      </c>
      <c r="K32" s="9" t="s">
        <v>45</v>
      </c>
      <c r="L32" s="9"/>
      <c r="M32" s="9" t="n">
        <v>31.9</v>
      </c>
      <c r="N32" s="9"/>
      <c r="O32" s="9" t="n">
        <v>31.9</v>
      </c>
      <c r="P32" s="9"/>
      <c r="Q32" s="9" t="n">
        <v>32.37</v>
      </c>
      <c r="V32" s="26"/>
      <c r="W32" s="26"/>
      <c r="X32" s="26"/>
      <c r="Z32" s="1" t="n">
        <f aca="false">SUM(Z28:Z31)</f>
        <v>2074.62</v>
      </c>
      <c r="AB32" s="1" t="n">
        <f aca="false">SUM(AB28:AB31)</f>
        <v>2082.61</v>
      </c>
    </row>
    <row r="33" customFormat="false" ht="14.25" hidden="false" customHeight="false" outlineLevel="0" collapsed="false">
      <c r="A33" s="8"/>
      <c r="B33" s="9" t="s">
        <v>155</v>
      </c>
      <c r="C33" s="9" t="n">
        <v>2400</v>
      </c>
      <c r="D33" s="7" t="n">
        <f aca="false">(C33*0.229)</f>
        <v>549.6</v>
      </c>
      <c r="E33" s="27" t="n">
        <f aca="false">C33-D33</f>
        <v>1850.4</v>
      </c>
      <c r="F33" s="32" t="s">
        <v>178</v>
      </c>
      <c r="G33" s="27" t="s">
        <v>159</v>
      </c>
      <c r="K33" s="9" t="s">
        <v>47</v>
      </c>
      <c r="L33" s="9"/>
      <c r="M33" s="9" t="n">
        <v>12.36</v>
      </c>
      <c r="N33" s="9"/>
      <c r="O33" s="9" t="n">
        <v>12.94</v>
      </c>
      <c r="P33" s="9"/>
      <c r="Q33" s="9" t="n">
        <v>12.94</v>
      </c>
    </row>
    <row r="34" customFormat="false" ht="14.25" hidden="false" customHeight="false" outlineLevel="0" collapsed="false">
      <c r="A34" s="9"/>
      <c r="B34" s="9" t="s">
        <v>179</v>
      </c>
      <c r="C34" s="34" t="n">
        <v>1700</v>
      </c>
      <c r="D34" s="7" t="n">
        <f aca="false">(C34*0.229)</f>
        <v>389.3</v>
      </c>
      <c r="E34" s="27" t="n">
        <f aca="false">C34-D34</f>
        <v>1310.7</v>
      </c>
      <c r="F34" s="32" t="s">
        <v>180</v>
      </c>
      <c r="G34" s="27" t="s">
        <v>159</v>
      </c>
      <c r="K34" s="9" t="s">
        <v>48</v>
      </c>
      <c r="L34" s="9"/>
      <c r="M34" s="9" t="n">
        <v>8.5</v>
      </c>
      <c r="N34" s="9"/>
      <c r="O34" s="9"/>
      <c r="P34" s="9"/>
      <c r="Q34" s="9" t="n">
        <v>8.5</v>
      </c>
      <c r="U34" s="1" t="n">
        <f aca="false">U6+U28</f>
        <v>1956.43</v>
      </c>
    </row>
    <row r="35" customFormat="false" ht="14.25" hidden="false" customHeight="false" outlineLevel="0" collapsed="false">
      <c r="A35" s="9"/>
      <c r="B35" s="33"/>
      <c r="C35" s="27"/>
      <c r="D35" s="27"/>
      <c r="E35" s="27"/>
      <c r="F35" s="32"/>
      <c r="G35" s="27"/>
      <c r="K35" s="9"/>
      <c r="L35" s="9"/>
      <c r="M35" s="9"/>
      <c r="N35" s="9"/>
      <c r="O35" s="9"/>
      <c r="P35" s="9"/>
      <c r="Q35" s="9"/>
    </row>
    <row r="36" customFormat="false" ht="14.25" hidden="false" customHeight="false" outlineLevel="0" collapsed="false">
      <c r="A36" s="9"/>
      <c r="B36" s="33"/>
      <c r="C36" s="34"/>
      <c r="D36" s="7" t="n">
        <f aca="false">(C36*0.094)+(C36*0.011)+(C36*0.0685)</f>
        <v>0</v>
      </c>
      <c r="E36" s="9" t="n">
        <f aca="false">C36-D36</f>
        <v>0</v>
      </c>
      <c r="F36" s="32"/>
      <c r="G36" s="27"/>
      <c r="K36" s="9"/>
      <c r="L36" s="9"/>
      <c r="M36" s="9"/>
      <c r="N36" s="9"/>
      <c r="O36" s="9"/>
      <c r="P36" s="9"/>
      <c r="Q36" s="9"/>
    </row>
    <row r="37" customFormat="false" ht="14.25" hidden="false" customHeight="false" outlineLevel="0" collapsed="false">
      <c r="A37" s="9"/>
      <c r="B37" s="9" t="s">
        <v>181</v>
      </c>
      <c r="C37" s="9"/>
      <c r="D37" s="7"/>
      <c r="E37" s="9"/>
      <c r="F37" s="32"/>
      <c r="G37" s="27" t="s">
        <v>182</v>
      </c>
      <c r="K37" s="9" t="s">
        <v>50</v>
      </c>
      <c r="L37" s="9"/>
      <c r="M37" s="9"/>
      <c r="N37" s="9"/>
      <c r="O37" s="9"/>
      <c r="P37" s="9"/>
      <c r="Q37" s="9"/>
    </row>
    <row r="38" customFormat="false" ht="14.25" hidden="false" customHeight="false" outlineLevel="0" collapsed="false">
      <c r="A38" s="9"/>
      <c r="B38" s="9"/>
      <c r="C38" s="9"/>
      <c r="D38" s="7"/>
      <c r="E38" s="9"/>
      <c r="F38" s="32"/>
      <c r="G38" s="27"/>
      <c r="K38" s="9" t="s">
        <v>51</v>
      </c>
      <c r="L38" s="9"/>
      <c r="M38" s="9"/>
      <c r="N38" s="9"/>
      <c r="O38" s="9"/>
      <c r="P38" s="9"/>
      <c r="Q38" s="9"/>
    </row>
    <row r="39" customFormat="false" ht="14.25" hidden="false" customHeight="false" outlineLevel="0" collapsed="false">
      <c r="C39" s="1" t="n">
        <f aca="false">SUM(C26:C36)</f>
        <v>5693.19</v>
      </c>
      <c r="D39" s="1" t="n">
        <f aca="false">SUM(D26:D36)</f>
        <v>1303.74051</v>
      </c>
      <c r="E39" s="26" t="n">
        <f aca="false">SUM(E26:E38)</f>
        <v>4389.44949</v>
      </c>
      <c r="M39" s="1" t="n">
        <f aca="false">SUM(M26:M38)</f>
        <v>935.07</v>
      </c>
      <c r="O39" s="1" t="n">
        <f aca="false">SUM(O26:O38)</f>
        <v>927.15</v>
      </c>
      <c r="Q39" s="1" t="n">
        <f aca="false">SUM(Q26:Q38)</f>
        <v>936.12</v>
      </c>
    </row>
    <row r="41" customFormat="false" ht="14.25" hidden="false" customHeight="false" outlineLevel="0" collapsed="false">
      <c r="A41" s="14" t="s">
        <v>52</v>
      </c>
      <c r="B41" s="14" t="n">
        <f aca="false">D41/3</f>
        <v>1463.14983</v>
      </c>
      <c r="D41" s="1" t="n">
        <f aca="false">C39-D39</f>
        <v>4389.44949</v>
      </c>
      <c r="K41" s="15" t="s">
        <v>53</v>
      </c>
      <c r="L41" s="15"/>
      <c r="M41" s="15" t="n">
        <f aca="false">B41-M39</f>
        <v>528.07983</v>
      </c>
      <c r="N41" s="15"/>
      <c r="O41" s="15" t="n">
        <f aca="false">SUM(B41-O39)</f>
        <v>535.99983</v>
      </c>
      <c r="P41" s="15"/>
      <c r="Q41" s="15" t="n">
        <f aca="false">SUM(B41-Q39)</f>
        <v>527.02983</v>
      </c>
    </row>
    <row r="42" customFormat="false" ht="14.25" hidden="false" customHeight="false" outlineLevel="0" collapsed="false">
      <c r="K42" s="14" t="s">
        <v>54</v>
      </c>
      <c r="L42" s="14"/>
      <c r="M42" s="14"/>
      <c r="N42" s="14"/>
      <c r="O42" s="14"/>
      <c r="P42" s="14"/>
      <c r="Q42" s="14" t="n">
        <f aca="false">SUM(M41+O41+Q41+Q19)</f>
        <v>996.71753</v>
      </c>
    </row>
    <row r="43" customFormat="false" ht="14.25" hidden="false" customHeight="false" outlineLevel="0" collapsed="false">
      <c r="K43" s="17" t="s">
        <v>72</v>
      </c>
      <c r="L43" s="17"/>
      <c r="M43" s="17"/>
      <c r="N43" s="17"/>
      <c r="O43" s="17"/>
      <c r="P43" s="18" t="n">
        <v>0</v>
      </c>
      <c r="Q43" s="1" t="n">
        <f aca="false">P43-D39</f>
        <v>-1303.74051</v>
      </c>
    </row>
    <row r="44" customFormat="false" ht="14.25" hidden="false" customHeight="false" outlineLevel="0" collapsed="false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6" customFormat="false" ht="22.05" hidden="false" customHeight="false" outlineLevel="0" collapsed="false">
      <c r="A46" s="2" t="s">
        <v>183</v>
      </c>
      <c r="B46" s="2"/>
      <c r="C46" s="2"/>
      <c r="D46" s="2"/>
      <c r="E46" s="2"/>
      <c r="F46" s="31"/>
      <c r="G46" s="31"/>
      <c r="K46" s="11" t="s">
        <v>184</v>
      </c>
      <c r="L46" s="11"/>
      <c r="M46" s="11"/>
      <c r="N46" s="11"/>
      <c r="O46" s="11"/>
      <c r="P46" s="11"/>
      <c r="Q46" s="11"/>
      <c r="R46" s="20"/>
      <c r="S46" s="21"/>
    </row>
    <row r="47" customFormat="false" ht="14.25" hidden="false" customHeight="false" outlineLevel="0" collapsed="false">
      <c r="R47" s="22"/>
      <c r="S47" s="21"/>
    </row>
    <row r="48" customFormat="false" ht="14.25" hidden="false" customHeight="false" outlineLevel="0" collapsed="false">
      <c r="A48" s="3" t="s">
        <v>1</v>
      </c>
      <c r="B48" s="4" t="s">
        <v>2</v>
      </c>
      <c r="C48" s="4" t="s">
        <v>3</v>
      </c>
      <c r="D48" s="4" t="s">
        <v>4</v>
      </c>
      <c r="E48" s="4" t="s">
        <v>5</v>
      </c>
      <c r="F48" s="4" t="s">
        <v>153</v>
      </c>
      <c r="G48" s="5" t="s">
        <v>154</v>
      </c>
      <c r="K48" s="3" t="s">
        <v>28</v>
      </c>
      <c r="L48" s="12" t="s">
        <v>75</v>
      </c>
      <c r="M48" s="12"/>
      <c r="N48" s="12" t="s">
        <v>76</v>
      </c>
      <c r="O48" s="12"/>
      <c r="P48" s="13" t="s">
        <v>77</v>
      </c>
      <c r="Q48" s="13"/>
      <c r="R48" s="22"/>
      <c r="S48" s="21"/>
    </row>
    <row r="49" customFormat="false" ht="14.25" hidden="false" customHeight="false" outlineLevel="0" collapsed="false">
      <c r="A49" s="6"/>
      <c r="B49" s="7" t="s">
        <v>78</v>
      </c>
      <c r="C49" s="28" t="n">
        <v>126.35</v>
      </c>
      <c r="D49" s="7" t="n">
        <f aca="false">(C49*0.229)</f>
        <v>28.93415</v>
      </c>
      <c r="E49" s="35" t="n">
        <f aca="false">C49-D49</f>
        <v>97.41585</v>
      </c>
      <c r="F49" s="35" t="s">
        <v>185</v>
      </c>
      <c r="G49" s="35" t="s">
        <v>159</v>
      </c>
      <c r="K49" s="7" t="s">
        <v>33</v>
      </c>
      <c r="L49" s="7"/>
      <c r="M49" s="7" t="n">
        <v>800</v>
      </c>
      <c r="N49" s="7"/>
      <c r="O49" s="7" t="n">
        <v>800</v>
      </c>
      <c r="P49" s="7"/>
      <c r="Q49" s="7" t="n">
        <v>800</v>
      </c>
      <c r="R49" s="22"/>
      <c r="S49" s="21"/>
      <c r="U49" s="1" t="s">
        <v>134</v>
      </c>
    </row>
    <row r="50" customFormat="false" ht="14.25" hidden="false" customHeight="false" outlineLevel="0" collapsed="false">
      <c r="A50" s="8"/>
      <c r="B50" s="9" t="s">
        <v>79</v>
      </c>
      <c r="C50" s="33" t="n">
        <v>0</v>
      </c>
      <c r="D50" s="7" t="n">
        <f aca="false">(C50*0.229)</f>
        <v>0</v>
      </c>
      <c r="E50" s="27" t="n">
        <f aca="false">C50-D50</f>
        <v>0</v>
      </c>
      <c r="F50" s="27" t="s">
        <v>186</v>
      </c>
      <c r="G50" s="35" t="s">
        <v>159</v>
      </c>
      <c r="K50" s="9" t="s">
        <v>35</v>
      </c>
      <c r="L50" s="9"/>
      <c r="M50" s="9"/>
      <c r="N50" s="9"/>
      <c r="O50" s="9"/>
      <c r="P50" s="9"/>
      <c r="Q50" s="9"/>
      <c r="R50" s="22"/>
      <c r="S50" s="21"/>
      <c r="U50" s="1" t="s">
        <v>122</v>
      </c>
      <c r="V50" s="1" t="s">
        <v>123</v>
      </c>
      <c r="W50" s="1" t="s">
        <v>124</v>
      </c>
      <c r="X50" s="1" t="s">
        <v>125</v>
      </c>
      <c r="Z50" s="1" t="s">
        <v>126</v>
      </c>
    </row>
    <row r="51" customFormat="false" ht="14.25" hidden="false" customHeight="false" outlineLevel="0" collapsed="false">
      <c r="A51" s="8"/>
      <c r="B51" s="9" t="s">
        <v>80</v>
      </c>
      <c r="C51" s="33" t="n">
        <v>223.25</v>
      </c>
      <c r="D51" s="7" t="n">
        <f aca="false">(C51*0.229)</f>
        <v>51.12425</v>
      </c>
      <c r="E51" s="27" t="n">
        <f aca="false">C51-D51</f>
        <v>172.12575</v>
      </c>
      <c r="F51" s="27" t="s">
        <v>187</v>
      </c>
      <c r="G51" s="35" t="s">
        <v>159</v>
      </c>
      <c r="K51" s="9" t="s">
        <v>45</v>
      </c>
      <c r="L51" s="9"/>
      <c r="M51" s="9"/>
      <c r="N51" s="9"/>
      <c r="O51" s="9" t="n">
        <v>49.1</v>
      </c>
      <c r="P51" s="9"/>
      <c r="Q51" s="9" t="n">
        <v>53.43</v>
      </c>
      <c r="R51" s="22"/>
      <c r="S51" s="21"/>
      <c r="U51" s="1" t="n">
        <f aca="false">SUM(C49:C54)</f>
        <v>634.6</v>
      </c>
      <c r="V51" s="1" t="n">
        <f aca="false">SUM(D49:D54)</f>
        <v>145.3234</v>
      </c>
      <c r="W51" s="26" t="n">
        <f aca="false">U51*0.011</f>
        <v>6.9806</v>
      </c>
      <c r="X51" s="26" t="n">
        <f aca="false">U51-V51-W51</f>
        <v>482.296</v>
      </c>
      <c r="Z51" s="1" t="n">
        <v>924.92</v>
      </c>
      <c r="AA51" s="1" t="s">
        <v>138</v>
      </c>
      <c r="AB51" s="1" t="n">
        <v>924.92</v>
      </c>
    </row>
    <row r="52" customFormat="false" ht="14.25" hidden="false" customHeight="false" outlineLevel="0" collapsed="false">
      <c r="A52" s="8"/>
      <c r="B52" s="9" t="s">
        <v>81</v>
      </c>
      <c r="C52" s="33" t="n">
        <v>121.6</v>
      </c>
      <c r="D52" s="7" t="n">
        <f aca="false">(C52*0.229)</f>
        <v>27.8464</v>
      </c>
      <c r="E52" s="27" t="n">
        <f aca="false">C52-D52</f>
        <v>93.7536</v>
      </c>
      <c r="F52" s="27" t="s">
        <v>188</v>
      </c>
      <c r="G52" s="35" t="s">
        <v>159</v>
      </c>
      <c r="K52" s="9" t="s">
        <v>39</v>
      </c>
      <c r="L52" s="9"/>
      <c r="M52" s="9" t="n">
        <v>26.31</v>
      </c>
      <c r="N52" s="9"/>
      <c r="O52" s="9" t="n">
        <v>26.31</v>
      </c>
      <c r="P52" s="9"/>
      <c r="Q52" s="9" t="n">
        <v>26.31</v>
      </c>
      <c r="R52" s="22"/>
      <c r="S52" s="21"/>
      <c r="V52" s="26"/>
      <c r="W52" s="26"/>
      <c r="X52" s="26"/>
      <c r="Z52" s="1" t="n">
        <v>0</v>
      </c>
      <c r="AA52" s="1" t="s">
        <v>139</v>
      </c>
      <c r="AB52" s="1" t="n">
        <v>741.23</v>
      </c>
    </row>
    <row r="53" customFormat="false" ht="14.25" hidden="false" customHeight="false" outlineLevel="0" collapsed="false">
      <c r="A53" s="8"/>
      <c r="B53" s="9" t="s">
        <v>82</v>
      </c>
      <c r="C53" s="33" t="n">
        <v>0</v>
      </c>
      <c r="D53" s="7" t="n">
        <f aca="false">(C53*0.229)</f>
        <v>0</v>
      </c>
      <c r="E53" s="27" t="n">
        <f aca="false">C53-D53</f>
        <v>0</v>
      </c>
      <c r="F53" s="27" t="s">
        <v>186</v>
      </c>
      <c r="G53" s="35" t="s">
        <v>159</v>
      </c>
      <c r="K53" s="9" t="s">
        <v>41</v>
      </c>
      <c r="L53" s="9"/>
      <c r="M53" s="9" t="n">
        <v>50</v>
      </c>
      <c r="N53" s="9"/>
      <c r="O53" s="9" t="n">
        <v>50</v>
      </c>
      <c r="P53" s="9"/>
      <c r="Q53" s="9" t="n">
        <v>50</v>
      </c>
      <c r="R53" s="22"/>
      <c r="S53" s="21"/>
      <c r="V53" s="26"/>
      <c r="W53" s="26"/>
      <c r="X53" s="26" t="n">
        <f aca="false">SUM(E52:E62)</f>
        <v>6052.35</v>
      </c>
      <c r="Z53" s="1" t="n">
        <v>416.46</v>
      </c>
      <c r="AA53" s="1" t="s">
        <v>140</v>
      </c>
      <c r="AB53" s="1" t="n">
        <v>416.46</v>
      </c>
    </row>
    <row r="54" customFormat="false" ht="14.25" hidden="false" customHeight="false" outlineLevel="0" collapsed="false">
      <c r="A54" s="8"/>
      <c r="B54" s="9" t="s">
        <v>83</v>
      </c>
      <c r="C54" s="33" t="n">
        <v>163.4</v>
      </c>
      <c r="D54" s="7" t="n">
        <f aca="false">(C54*0.229)</f>
        <v>37.4186</v>
      </c>
      <c r="E54" s="27" t="n">
        <f aca="false">C54-D54</f>
        <v>125.9814</v>
      </c>
      <c r="F54" s="27" t="s">
        <v>189</v>
      </c>
      <c r="G54" s="35" t="s">
        <v>159</v>
      </c>
      <c r="K54" s="9" t="s">
        <v>43</v>
      </c>
      <c r="L54" s="9"/>
      <c r="M54" s="9" t="n">
        <v>6</v>
      </c>
      <c r="N54" s="9"/>
      <c r="O54" s="9" t="n">
        <v>6</v>
      </c>
      <c r="P54" s="9"/>
      <c r="Q54" s="9" t="n">
        <v>6</v>
      </c>
      <c r="R54" s="22"/>
      <c r="S54" s="21"/>
      <c r="V54" s="26"/>
      <c r="W54" s="26"/>
      <c r="X54" s="26"/>
    </row>
    <row r="55" customFormat="false" ht="14.25" hidden="false" customHeight="false" outlineLevel="0" collapsed="false">
      <c r="A55" s="8"/>
      <c r="B55" s="9" t="s">
        <v>190</v>
      </c>
      <c r="C55" s="36" t="n">
        <v>700</v>
      </c>
      <c r="D55" s="7" t="n">
        <f aca="false">(C55*0.229)</f>
        <v>160.3</v>
      </c>
      <c r="E55" s="27" t="n">
        <f aca="false">C55-D55</f>
        <v>539.7</v>
      </c>
      <c r="F55" s="27" t="s">
        <v>191</v>
      </c>
      <c r="G55" s="27" t="s">
        <v>159</v>
      </c>
      <c r="K55" s="9" t="s">
        <v>45</v>
      </c>
      <c r="L55" s="9"/>
      <c r="M55" s="9" t="n">
        <v>31.9</v>
      </c>
      <c r="N55" s="9"/>
      <c r="O55" s="9" t="n">
        <v>31.9</v>
      </c>
      <c r="P55" s="9"/>
      <c r="Q55" s="9" t="n">
        <v>31.9</v>
      </c>
      <c r="R55" s="22"/>
      <c r="S55" s="21"/>
      <c r="V55" s="26"/>
      <c r="W55" s="26"/>
      <c r="X55" s="26"/>
      <c r="Z55" s="1" t="n">
        <f aca="false">SUM(Z51:Z54)</f>
        <v>1341.38</v>
      </c>
      <c r="AB55" s="1" t="n">
        <f aca="false">SUM(AB51:AB54)</f>
        <v>2082.61</v>
      </c>
    </row>
    <row r="56" customFormat="false" ht="14.25" hidden="false" customHeight="false" outlineLevel="0" collapsed="false">
      <c r="A56" s="9"/>
      <c r="B56" s="9" t="s">
        <v>192</v>
      </c>
      <c r="C56" s="9" t="n">
        <v>725</v>
      </c>
      <c r="D56" s="7" t="n">
        <f aca="false">(C56*0.229)</f>
        <v>166.025</v>
      </c>
      <c r="E56" s="27" t="n">
        <f aca="false">C56-D56</f>
        <v>558.975</v>
      </c>
      <c r="F56" s="27" t="s">
        <v>193</v>
      </c>
      <c r="G56" s="27" t="s">
        <v>159</v>
      </c>
      <c r="K56" s="9" t="s">
        <v>47</v>
      </c>
      <c r="L56" s="9"/>
      <c r="M56" s="9" t="n">
        <v>12.36</v>
      </c>
      <c r="N56" s="9"/>
      <c r="O56" s="9" t="n">
        <v>20.6</v>
      </c>
      <c r="P56" s="9"/>
      <c r="Q56" s="9" t="n">
        <v>12.36</v>
      </c>
      <c r="R56" s="22"/>
      <c r="S56" s="21"/>
    </row>
    <row r="57" customFormat="false" ht="14.25" hidden="false" customHeight="false" outlineLevel="0" collapsed="false">
      <c r="A57" s="9"/>
      <c r="B57" s="9" t="s">
        <v>194</v>
      </c>
      <c r="C57" s="37" t="n">
        <v>3000</v>
      </c>
      <c r="D57" s="7" t="n">
        <f aca="false">(C57*0.229)</f>
        <v>687</v>
      </c>
      <c r="E57" s="27" t="n">
        <f aca="false">C57-D57</f>
        <v>2313</v>
      </c>
      <c r="F57" s="27" t="s">
        <v>195</v>
      </c>
      <c r="G57" s="27" t="s">
        <v>159</v>
      </c>
      <c r="K57" s="9" t="s">
        <v>48</v>
      </c>
      <c r="L57" s="9"/>
      <c r="M57" s="9" t="n">
        <v>8.5</v>
      </c>
      <c r="N57" s="9"/>
      <c r="O57" s="9"/>
      <c r="P57" s="9"/>
      <c r="Q57" s="9" t="n">
        <v>8.5</v>
      </c>
      <c r="R57" s="22"/>
      <c r="S57" s="21"/>
    </row>
    <row r="58" customFormat="false" ht="14.25" hidden="false" customHeight="false" outlineLevel="0" collapsed="false">
      <c r="A58" s="9"/>
      <c r="B58" s="9" t="s">
        <v>196</v>
      </c>
      <c r="C58" s="33" t="n">
        <v>135</v>
      </c>
      <c r="D58" s="7" t="n">
        <f aca="false">(C58*0.229)</f>
        <v>30.915</v>
      </c>
      <c r="E58" s="27" t="n">
        <f aca="false">C58-D58</f>
        <v>104.085</v>
      </c>
      <c r="F58" s="27" t="s">
        <v>197</v>
      </c>
      <c r="G58" s="27" t="s">
        <v>159</v>
      </c>
      <c r="K58" s="9" t="s">
        <v>50</v>
      </c>
      <c r="L58" s="9"/>
      <c r="M58" s="9"/>
      <c r="N58" s="9"/>
      <c r="O58" s="9"/>
      <c r="P58" s="9"/>
      <c r="Q58" s="9"/>
      <c r="R58" s="22"/>
      <c r="S58" s="21"/>
    </row>
    <row r="59" customFormat="false" ht="14.25" hidden="false" customHeight="false" outlineLevel="0" collapsed="false">
      <c r="A59" s="9"/>
      <c r="B59" s="9" t="s">
        <v>198</v>
      </c>
      <c r="C59" s="9" t="n">
        <v>2600</v>
      </c>
      <c r="D59" s="7" t="n">
        <f aca="false">(C59*0.229)</f>
        <v>595.4</v>
      </c>
      <c r="E59" s="27" t="n">
        <f aca="false">C59-D59</f>
        <v>2004.6</v>
      </c>
      <c r="F59" s="27" t="s">
        <v>199</v>
      </c>
      <c r="G59" s="27" t="s">
        <v>159</v>
      </c>
      <c r="K59" s="9" t="s">
        <v>51</v>
      </c>
      <c r="L59" s="9"/>
      <c r="M59" s="9"/>
      <c r="N59" s="9"/>
      <c r="O59" s="9"/>
      <c r="P59" s="9"/>
      <c r="Q59" s="9"/>
      <c r="R59" s="22"/>
      <c r="S59" s="21"/>
    </row>
    <row r="60" customFormat="false" ht="14.25" hidden="false" customHeight="false" outlineLevel="0" collapsed="false">
      <c r="A60" s="9"/>
      <c r="B60" s="9" t="s">
        <v>200</v>
      </c>
      <c r="C60" s="33" t="n">
        <v>180</v>
      </c>
      <c r="D60" s="7" t="n">
        <f aca="false">(C60*0.229)</f>
        <v>41.22</v>
      </c>
      <c r="E60" s="27" t="n">
        <f aca="false">C60-D60</f>
        <v>138.78</v>
      </c>
      <c r="F60" s="27" t="s">
        <v>201</v>
      </c>
      <c r="G60" s="27" t="s">
        <v>159</v>
      </c>
      <c r="K60" s="9"/>
      <c r="L60" s="9"/>
      <c r="M60" s="9"/>
      <c r="N60" s="9"/>
      <c r="O60" s="9"/>
      <c r="P60" s="9"/>
      <c r="Q60" s="9"/>
      <c r="R60" s="22"/>
      <c r="S60" s="21"/>
      <c r="U60" s="1" t="n">
        <f aca="false">SUM(C57:C62)+C55+C66</f>
        <v>7090</v>
      </c>
    </row>
    <row r="61" customFormat="false" ht="14.25" hidden="false" customHeight="false" outlineLevel="0" collapsed="false">
      <c r="A61" s="9"/>
      <c r="B61" s="9" t="s">
        <v>202</v>
      </c>
      <c r="C61" s="33" t="n">
        <v>135</v>
      </c>
      <c r="D61" s="7" t="n">
        <f aca="false">(C61*0.229)</f>
        <v>30.915</v>
      </c>
      <c r="E61" s="27" t="n">
        <f aca="false">C61-D61</f>
        <v>104.085</v>
      </c>
      <c r="F61" s="27" t="s">
        <v>203</v>
      </c>
      <c r="G61" s="27" t="s">
        <v>159</v>
      </c>
      <c r="K61" s="9"/>
      <c r="L61" s="9"/>
      <c r="M61" s="9"/>
      <c r="N61" s="9"/>
      <c r="O61" s="9"/>
      <c r="P61" s="9"/>
      <c r="Q61" s="9"/>
      <c r="R61" s="22"/>
      <c r="S61" s="21"/>
    </row>
    <row r="62" customFormat="false" ht="14.25" hidden="false" customHeight="false" outlineLevel="0" collapsed="false">
      <c r="A62" s="9"/>
      <c r="B62" s="9" t="s">
        <v>204</v>
      </c>
      <c r="C62" s="33" t="n">
        <v>90</v>
      </c>
      <c r="D62" s="7" t="n">
        <f aca="false">(C62*0.229)</f>
        <v>20.61</v>
      </c>
      <c r="E62" s="27" t="n">
        <f aca="false">C62-D62</f>
        <v>69.39</v>
      </c>
      <c r="F62" s="27" t="s">
        <v>205</v>
      </c>
      <c r="G62" s="27" t="s">
        <v>159</v>
      </c>
      <c r="K62" s="9"/>
      <c r="L62" s="9"/>
      <c r="M62" s="9"/>
      <c r="N62" s="9"/>
      <c r="O62" s="9"/>
      <c r="P62" s="9"/>
      <c r="Q62" s="9"/>
      <c r="R62" s="22"/>
      <c r="S62" s="21"/>
    </row>
    <row r="63" customFormat="false" ht="14.25" hidden="false" customHeight="false" outlineLevel="0" collapsed="false">
      <c r="A63" s="9"/>
      <c r="B63" s="9" t="s">
        <v>206</v>
      </c>
      <c r="C63" s="33" t="n">
        <v>500</v>
      </c>
      <c r="D63" s="7" t="n">
        <f aca="false">(C63*0.229)</f>
        <v>114.5</v>
      </c>
      <c r="E63" s="27" t="n">
        <f aca="false">C63-D63</f>
        <v>385.5</v>
      </c>
      <c r="F63" s="27" t="s">
        <v>207</v>
      </c>
      <c r="G63" s="27" t="s">
        <v>159</v>
      </c>
      <c r="K63" s="9"/>
      <c r="L63" s="9"/>
      <c r="M63" s="9"/>
      <c r="N63" s="9"/>
      <c r="O63" s="9"/>
      <c r="P63" s="9"/>
      <c r="Q63" s="9"/>
      <c r="R63" s="22"/>
      <c r="S63" s="21"/>
    </row>
    <row r="64" customFormat="false" ht="14.25" hidden="false" customHeight="false" outlineLevel="0" collapsed="false">
      <c r="A64" s="9"/>
      <c r="B64" s="9" t="s">
        <v>208</v>
      </c>
      <c r="C64" s="9" t="n">
        <v>130</v>
      </c>
      <c r="D64" s="7" t="n">
        <f aca="false">(C64*0.229)</f>
        <v>29.77</v>
      </c>
      <c r="E64" s="27" t="n">
        <f aca="false">C64-D64</f>
        <v>100.23</v>
      </c>
      <c r="F64" s="27" t="s">
        <v>209</v>
      </c>
      <c r="G64" s="27" t="s">
        <v>159</v>
      </c>
      <c r="K64" s="9"/>
      <c r="L64" s="9"/>
      <c r="M64" s="9"/>
      <c r="N64" s="9"/>
      <c r="O64" s="9"/>
      <c r="P64" s="9"/>
      <c r="Q64" s="9"/>
      <c r="R64" s="22"/>
      <c r="S64" s="21"/>
    </row>
    <row r="65" customFormat="false" ht="14.25" hidden="false" customHeight="false" outlineLevel="0" collapsed="false">
      <c r="A65" s="9"/>
      <c r="B65" s="9" t="s">
        <v>210</v>
      </c>
      <c r="C65" s="9" t="n">
        <v>765</v>
      </c>
      <c r="D65" s="7" t="n">
        <f aca="false">(C65*0.229)</f>
        <v>175.185</v>
      </c>
      <c r="E65" s="27" t="n">
        <f aca="false">C65-D65</f>
        <v>589.815</v>
      </c>
      <c r="F65" s="27" t="s">
        <v>211</v>
      </c>
      <c r="G65" s="35" t="s">
        <v>159</v>
      </c>
      <c r="K65" s="9"/>
      <c r="L65" s="9"/>
      <c r="M65" s="9"/>
      <c r="N65" s="9"/>
      <c r="O65" s="9"/>
      <c r="P65" s="9"/>
      <c r="Q65" s="9"/>
      <c r="R65" s="22"/>
      <c r="S65" s="21"/>
    </row>
    <row r="66" customFormat="false" ht="14.25" hidden="false" customHeight="false" outlineLevel="0" collapsed="false">
      <c r="A66" s="9"/>
      <c r="B66" s="9" t="s">
        <v>212</v>
      </c>
      <c r="C66" s="9" t="n">
        <v>250</v>
      </c>
      <c r="D66" s="7" t="n">
        <f aca="false">(C66*0.229)</f>
        <v>57.25</v>
      </c>
      <c r="E66" s="27" t="n">
        <f aca="false">C66-D66</f>
        <v>192.75</v>
      </c>
      <c r="F66" s="27" t="s">
        <v>213</v>
      </c>
      <c r="G66" s="38" t="s">
        <v>214</v>
      </c>
      <c r="K66" s="9"/>
      <c r="L66" s="9"/>
      <c r="M66" s="9"/>
      <c r="N66" s="9"/>
      <c r="O66" s="9"/>
      <c r="P66" s="9"/>
      <c r="Q66" s="9"/>
      <c r="R66" s="22"/>
      <c r="S66" s="21"/>
    </row>
    <row r="67" customFormat="false" ht="14.25" hidden="false" customHeight="false" outlineLevel="0" collapsed="false">
      <c r="C67" s="1" t="n">
        <f aca="false">SUM(C49:C66)</f>
        <v>9844.6</v>
      </c>
      <c r="D67" s="7" t="n">
        <f aca="false">(C67*0.229)</f>
        <v>2254.4134</v>
      </c>
      <c r="E67" s="27" t="n">
        <f aca="false">C67-D67</f>
        <v>7590.1866</v>
      </c>
      <c r="M67" s="1" t="n">
        <f aca="false">SUM(M48:M66)</f>
        <v>935.07</v>
      </c>
      <c r="O67" s="1" t="n">
        <f aca="false">SUM(O48:O66)</f>
        <v>983.91</v>
      </c>
      <c r="Q67" s="1" t="n">
        <f aca="false">SUM(Q48:Q66)</f>
        <v>988.5</v>
      </c>
      <c r="R67" s="22"/>
      <c r="S67" s="21"/>
    </row>
    <row r="68" customFormat="false" ht="14.25" hidden="false" customHeight="false" outlineLevel="0" collapsed="false">
      <c r="R68" s="22"/>
      <c r="S68" s="21"/>
    </row>
    <row r="69" customFormat="false" ht="14.25" hidden="false" customHeight="false" outlineLevel="0" collapsed="false">
      <c r="A69" s="14" t="s">
        <v>52</v>
      </c>
      <c r="B69" s="14" t="n">
        <f aca="false">E67/3</f>
        <v>2530.0622</v>
      </c>
      <c r="D69" s="1" t="n">
        <f aca="false">C67-D67</f>
        <v>7590.1866</v>
      </c>
      <c r="G69" s="1" t="n">
        <f aca="false">SUM(C55:C66)</f>
        <v>9210</v>
      </c>
      <c r="K69" s="15" t="s">
        <v>53</v>
      </c>
      <c r="L69" s="15"/>
      <c r="M69" s="15" t="n">
        <f aca="false">B69-M67</f>
        <v>1594.9922</v>
      </c>
      <c r="N69" s="15"/>
      <c r="O69" s="15" t="n">
        <f aca="false">SUM(B69-O67)</f>
        <v>1546.1522</v>
      </c>
      <c r="P69" s="15"/>
      <c r="Q69" s="15" t="n">
        <f aca="false">SUM(B69-Q67)</f>
        <v>1541.5622</v>
      </c>
      <c r="R69" s="23"/>
      <c r="S69" s="21"/>
    </row>
    <row r="70" customFormat="false" ht="14.25" hidden="false" customHeight="false" outlineLevel="0" collapsed="false">
      <c r="K70" s="14" t="s">
        <v>54</v>
      </c>
      <c r="L70" s="14"/>
      <c r="M70" s="14"/>
      <c r="N70" s="14"/>
      <c r="O70" s="14"/>
      <c r="P70" s="14"/>
      <c r="Q70" s="14" t="n">
        <f aca="false">SUM(M69+O69+Q69+Q43)</f>
        <v>3378.96609</v>
      </c>
      <c r="R70" s="22"/>
      <c r="S70" s="21"/>
    </row>
    <row r="71" customFormat="false" ht="14.25" hidden="false" customHeight="false" outlineLevel="0" collapsed="false">
      <c r="K71" s="17" t="s">
        <v>84</v>
      </c>
      <c r="L71" s="17"/>
      <c r="M71" s="17"/>
      <c r="N71" s="17"/>
      <c r="O71" s="17"/>
      <c r="P71" s="18" t="n">
        <f aca="false">Q43+Q70</f>
        <v>2075.22558</v>
      </c>
      <c r="Q71" s="1" t="n">
        <f aca="false">P71-D67</f>
        <v>-179.187820000001</v>
      </c>
      <c r="R71" s="22"/>
      <c r="S71" s="21"/>
    </row>
    <row r="72" customFormat="false" ht="14.25" hidden="false" customHeight="false" outlineLevel="0" collapsed="false">
      <c r="A72" s="10"/>
      <c r="B72" s="10"/>
      <c r="C72" s="10"/>
      <c r="D72" s="10"/>
      <c r="E72" s="10"/>
      <c r="F72" s="10"/>
      <c r="G72" s="10"/>
      <c r="H72" s="10"/>
      <c r="J72" s="10"/>
      <c r="K72" s="10"/>
      <c r="L72" s="10"/>
      <c r="M72" s="10"/>
      <c r="N72" s="10"/>
      <c r="O72" s="10"/>
      <c r="P72" s="10"/>
      <c r="Q72" s="10"/>
      <c r="R72" s="21"/>
      <c r="S72" s="21"/>
      <c r="T72" s="10"/>
      <c r="U72" s="10"/>
      <c r="V72" s="10"/>
      <c r="W72" s="10"/>
      <c r="X72" s="10"/>
      <c r="Y72" s="10"/>
      <c r="Z72" s="10"/>
      <c r="AA72" s="10"/>
      <c r="AB72" s="10"/>
    </row>
    <row r="73" customFormat="false" ht="14.25" hidden="false" customHeight="false" outlineLevel="0" collapsed="false">
      <c r="R73" s="22"/>
      <c r="S73" s="21"/>
    </row>
    <row r="74" customFormat="false" ht="22.05" hidden="false" customHeight="false" outlineLevel="0" collapsed="false">
      <c r="A74" s="2" t="s">
        <v>215</v>
      </c>
      <c r="B74" s="2"/>
      <c r="C74" s="2"/>
      <c r="D74" s="2"/>
      <c r="E74" s="2"/>
      <c r="F74" s="31"/>
      <c r="G74" s="31"/>
      <c r="K74" s="11" t="s">
        <v>216</v>
      </c>
      <c r="L74" s="11"/>
      <c r="M74" s="11"/>
      <c r="N74" s="11"/>
      <c r="O74" s="11"/>
      <c r="P74" s="11"/>
      <c r="Q74" s="11"/>
      <c r="R74" s="20"/>
      <c r="S74" s="21"/>
    </row>
    <row r="75" customFormat="false" ht="14.25" hidden="false" customHeight="false" outlineLevel="0" collapsed="false">
      <c r="R75" s="22"/>
      <c r="S75" s="21"/>
    </row>
    <row r="76" customFormat="false" ht="14.25" hidden="false" customHeight="false" outlineLevel="0" collapsed="false">
      <c r="A76" s="3" t="s">
        <v>1</v>
      </c>
      <c r="B76" s="4" t="s">
        <v>2</v>
      </c>
      <c r="C76" s="4" t="s">
        <v>3</v>
      </c>
      <c r="D76" s="4" t="s">
        <v>4</v>
      </c>
      <c r="E76" s="4" t="s">
        <v>5</v>
      </c>
      <c r="F76" s="4" t="s">
        <v>153</v>
      </c>
      <c r="G76" s="5" t="s">
        <v>154</v>
      </c>
      <c r="K76" s="3" t="s">
        <v>28</v>
      </c>
      <c r="L76" s="12" t="s">
        <v>57</v>
      </c>
      <c r="M76" s="12"/>
      <c r="N76" s="12" t="s">
        <v>58</v>
      </c>
      <c r="O76" s="12"/>
      <c r="P76" s="13" t="s">
        <v>59</v>
      </c>
      <c r="Q76" s="13"/>
      <c r="R76" s="22"/>
      <c r="S76" s="21"/>
    </row>
    <row r="77" customFormat="false" ht="14.25" hidden="false" customHeight="false" outlineLevel="0" collapsed="false">
      <c r="A77" s="6"/>
      <c r="B77" s="9" t="s">
        <v>87</v>
      </c>
      <c r="C77" s="9" t="n">
        <v>134.9</v>
      </c>
      <c r="D77" s="7" t="n">
        <f aca="false">(C77*0.229)</f>
        <v>30.8921</v>
      </c>
      <c r="E77" s="27" t="n">
        <f aca="false">C77-D77</f>
        <v>104.0079</v>
      </c>
      <c r="F77" s="39" t="s">
        <v>217</v>
      </c>
      <c r="G77" s="40" t="s">
        <v>159</v>
      </c>
      <c r="K77" s="7" t="s">
        <v>33</v>
      </c>
      <c r="L77" s="7"/>
      <c r="M77" s="7" t="n">
        <v>800</v>
      </c>
      <c r="N77" s="7"/>
      <c r="O77" s="7" t="n">
        <v>800</v>
      </c>
      <c r="P77" s="7"/>
      <c r="Q77" s="7" t="n">
        <v>800</v>
      </c>
      <c r="R77" s="22"/>
      <c r="S77" s="21"/>
      <c r="U77" s="1" t="s">
        <v>134</v>
      </c>
    </row>
    <row r="78" customFormat="false" ht="14.25" hidden="false" customHeight="false" outlineLevel="0" collapsed="false">
      <c r="A78" s="8"/>
      <c r="B78" s="9" t="s">
        <v>88</v>
      </c>
      <c r="C78" s="9" t="n">
        <v>157.7</v>
      </c>
      <c r="D78" s="7" t="n">
        <f aca="false">(C78*0.229)</f>
        <v>36.1133</v>
      </c>
      <c r="E78" s="27" t="n">
        <f aca="false">C78-D78</f>
        <v>121.5867</v>
      </c>
      <c r="F78" s="39" t="s">
        <v>218</v>
      </c>
      <c r="G78" s="40" t="s">
        <v>159</v>
      </c>
      <c r="K78" s="9" t="s">
        <v>35</v>
      </c>
      <c r="L78" s="9"/>
      <c r="M78" s="9"/>
      <c r="N78" s="9"/>
      <c r="O78" s="9"/>
      <c r="P78" s="9"/>
      <c r="Q78" s="9"/>
      <c r="R78" s="22"/>
      <c r="S78" s="21"/>
      <c r="U78" s="1" t="s">
        <v>122</v>
      </c>
      <c r="V78" s="1" t="s">
        <v>123</v>
      </c>
      <c r="W78" s="1" t="s">
        <v>124</v>
      </c>
      <c r="X78" s="1" t="s">
        <v>125</v>
      </c>
      <c r="Z78" s="1" t="s">
        <v>126</v>
      </c>
    </row>
    <row r="79" customFormat="false" ht="14.25" hidden="false" customHeight="false" outlineLevel="0" collapsed="false">
      <c r="A79" s="8"/>
      <c r="B79" s="9" t="s">
        <v>89</v>
      </c>
      <c r="C79" s="9" t="n">
        <v>202.92</v>
      </c>
      <c r="D79" s="7" t="n">
        <f aca="false">(C79*0.229)</f>
        <v>46.46868</v>
      </c>
      <c r="E79" s="27" t="n">
        <f aca="false">C79-D79</f>
        <v>156.45132</v>
      </c>
      <c r="F79" s="39" t="s">
        <v>219</v>
      </c>
      <c r="G79" s="27" t="s">
        <v>159</v>
      </c>
      <c r="K79" s="9" t="s">
        <v>45</v>
      </c>
      <c r="L79" s="9"/>
      <c r="M79" s="9"/>
      <c r="N79" s="9"/>
      <c r="O79" s="9" t="n">
        <v>49.1</v>
      </c>
      <c r="P79" s="9"/>
      <c r="Q79" s="9" t="n">
        <v>53.43</v>
      </c>
      <c r="R79" s="22"/>
      <c r="S79" s="21"/>
      <c r="U79" s="1" t="n">
        <f aca="false">SUM(C77:C82)</f>
        <v>924.54</v>
      </c>
      <c r="V79" s="1" t="n">
        <f aca="false">SUM(D77:D82)</f>
        <v>211.71966</v>
      </c>
      <c r="W79" s="26" t="n">
        <f aca="false">U79*0.011</f>
        <v>10.16994</v>
      </c>
      <c r="X79" s="26" t="n">
        <f aca="false">U79-V79-W79</f>
        <v>702.6504</v>
      </c>
      <c r="Z79" s="1" t="n">
        <v>924.92</v>
      </c>
      <c r="AA79" s="1" t="s">
        <v>138</v>
      </c>
      <c r="AB79" s="1" t="n">
        <v>924.92</v>
      </c>
    </row>
    <row r="80" customFormat="false" ht="14.25" hidden="false" customHeight="false" outlineLevel="0" collapsed="false">
      <c r="A80" s="8"/>
      <c r="B80" s="9" t="s">
        <v>90</v>
      </c>
      <c r="C80" s="9" t="n">
        <v>153.9</v>
      </c>
      <c r="D80" s="7" t="n">
        <f aca="false">(C80*0.229)</f>
        <v>35.2431</v>
      </c>
      <c r="E80" s="27" t="n">
        <f aca="false">C80-D80</f>
        <v>118.6569</v>
      </c>
      <c r="F80" s="39" t="s">
        <v>220</v>
      </c>
      <c r="G80" s="40" t="s">
        <v>159</v>
      </c>
      <c r="K80" s="9" t="s">
        <v>39</v>
      </c>
      <c r="L80" s="9"/>
      <c r="M80" s="9" t="n">
        <v>26.31</v>
      </c>
      <c r="N80" s="9"/>
      <c r="O80" s="9" t="n">
        <v>26.31</v>
      </c>
      <c r="P80" s="9"/>
      <c r="Q80" s="9" t="n">
        <v>26.31</v>
      </c>
      <c r="R80" s="22"/>
      <c r="S80" s="21"/>
      <c r="V80" s="26"/>
      <c r="W80" s="26"/>
      <c r="X80" s="26"/>
      <c r="Z80" s="1" t="n">
        <v>0</v>
      </c>
      <c r="AA80" s="1" t="s">
        <v>139</v>
      </c>
      <c r="AB80" s="1" t="n">
        <v>741.23</v>
      </c>
    </row>
    <row r="81" customFormat="false" ht="14.25" hidden="false" customHeight="false" outlineLevel="0" collapsed="false">
      <c r="A81" s="8"/>
      <c r="B81" s="9" t="s">
        <v>91</v>
      </c>
      <c r="C81" s="9" t="n">
        <v>158.27</v>
      </c>
      <c r="D81" s="7" t="n">
        <f aca="false">(C81*0.229)</f>
        <v>36.24383</v>
      </c>
      <c r="E81" s="27" t="n">
        <f aca="false">C81-D81</f>
        <v>122.02617</v>
      </c>
      <c r="F81" s="39" t="s">
        <v>221</v>
      </c>
      <c r="G81" s="40" t="s">
        <v>159</v>
      </c>
      <c r="K81" s="9" t="s">
        <v>41</v>
      </c>
      <c r="L81" s="9"/>
      <c r="M81" s="9" t="n">
        <v>50</v>
      </c>
      <c r="N81" s="9"/>
      <c r="O81" s="9" t="n">
        <v>50</v>
      </c>
      <c r="P81" s="9"/>
      <c r="Q81" s="9" t="n">
        <v>50</v>
      </c>
      <c r="R81" s="22"/>
      <c r="S81" s="21"/>
      <c r="V81" s="26"/>
      <c r="W81" s="26"/>
      <c r="X81" s="26" t="n">
        <f aca="false">SUM(E80:E90)</f>
        <v>2913.62442</v>
      </c>
      <c r="Z81" s="1" t="n">
        <v>416.46</v>
      </c>
      <c r="AA81" s="1" t="s">
        <v>140</v>
      </c>
      <c r="AB81" s="1" t="n">
        <v>416.46</v>
      </c>
    </row>
    <row r="82" customFormat="false" ht="14.25" hidden="false" customHeight="false" outlineLevel="0" collapsed="false">
      <c r="A82" s="8"/>
      <c r="B82" s="9" t="s">
        <v>92</v>
      </c>
      <c r="C82" s="9" t="n">
        <v>116.85</v>
      </c>
      <c r="D82" s="7" t="n">
        <f aca="false">(C82*0.229)</f>
        <v>26.75865</v>
      </c>
      <c r="E82" s="27" t="n">
        <f aca="false">C82-D82</f>
        <v>90.09135</v>
      </c>
      <c r="F82" s="39" t="s">
        <v>222</v>
      </c>
      <c r="G82" s="27" t="s">
        <v>159</v>
      </c>
      <c r="K82" s="9" t="s">
        <v>43</v>
      </c>
      <c r="L82" s="9"/>
      <c r="M82" s="9" t="n">
        <v>6</v>
      </c>
      <c r="N82" s="9"/>
      <c r="O82" s="9" t="n">
        <v>6</v>
      </c>
      <c r="P82" s="9"/>
      <c r="Q82" s="9" t="n">
        <v>6</v>
      </c>
      <c r="R82" s="22"/>
      <c r="S82" s="21"/>
      <c r="V82" s="26"/>
      <c r="W82" s="26"/>
      <c r="X82" s="26"/>
    </row>
    <row r="83" customFormat="false" ht="14.25" hidden="false" customHeight="false" outlineLevel="0" collapsed="false">
      <c r="A83" s="8"/>
      <c r="B83" s="9" t="s">
        <v>223</v>
      </c>
      <c r="C83" s="34" t="n">
        <v>350</v>
      </c>
      <c r="D83" s="7" t="n">
        <f aca="false">(C83*0.229)</f>
        <v>80.15</v>
      </c>
      <c r="E83" s="27" t="n">
        <f aca="false">C83-D83</f>
        <v>269.85</v>
      </c>
      <c r="F83" s="39" t="s">
        <v>224</v>
      </c>
      <c r="G83" s="41" t="s">
        <v>159</v>
      </c>
      <c r="K83" s="9" t="s">
        <v>45</v>
      </c>
      <c r="L83" s="9"/>
      <c r="M83" s="9" t="n">
        <v>31.9</v>
      </c>
      <c r="N83" s="9"/>
      <c r="O83" s="9" t="n">
        <v>31.9</v>
      </c>
      <c r="P83" s="9"/>
      <c r="Q83" s="9" t="n">
        <v>31.9</v>
      </c>
      <c r="R83" s="22"/>
      <c r="S83" s="21"/>
      <c r="V83" s="26"/>
      <c r="W83" s="26"/>
      <c r="X83" s="26"/>
      <c r="Z83" s="1" t="n">
        <f aca="false">SUM(Z79:Z82)</f>
        <v>1341.38</v>
      </c>
      <c r="AB83" s="1" t="n">
        <f aca="false">SUM(AB79:AB82)</f>
        <v>2082.61</v>
      </c>
    </row>
    <row r="84" customFormat="false" ht="14.25" hidden="false" customHeight="false" outlineLevel="0" collapsed="false">
      <c r="A84" s="8"/>
      <c r="B84" s="9"/>
      <c r="C84" s="9"/>
      <c r="D84" s="7" t="n">
        <f aca="false">(C84*0.229)</f>
        <v>0</v>
      </c>
      <c r="E84" s="9"/>
      <c r="F84" s="9"/>
      <c r="G84" s="9"/>
      <c r="K84" s="9" t="s">
        <v>47</v>
      </c>
      <c r="L84" s="9"/>
      <c r="M84" s="9" t="n">
        <v>12.36</v>
      </c>
      <c r="N84" s="9"/>
      <c r="O84" s="9" t="n">
        <v>20.6</v>
      </c>
      <c r="P84" s="9"/>
      <c r="Q84" s="9" t="n">
        <v>12.36</v>
      </c>
      <c r="R84" s="22"/>
      <c r="S84" s="21"/>
    </row>
    <row r="85" customFormat="false" ht="14.25" hidden="false" customHeight="false" outlineLevel="0" collapsed="false">
      <c r="A85" s="9"/>
      <c r="B85" s="9"/>
      <c r="C85" s="9"/>
      <c r="D85" s="7" t="n">
        <f aca="false">(C85*0.229)</f>
        <v>0</v>
      </c>
      <c r="E85" s="27"/>
      <c r="F85" s="39"/>
      <c r="G85" s="41"/>
      <c r="K85" s="9" t="s">
        <v>48</v>
      </c>
      <c r="L85" s="9"/>
      <c r="M85" s="9" t="n">
        <v>8.5</v>
      </c>
      <c r="N85" s="9"/>
      <c r="O85" s="9"/>
      <c r="P85" s="9"/>
      <c r="Q85" s="9" t="n">
        <v>8.5</v>
      </c>
      <c r="R85" s="22"/>
      <c r="S85" s="21"/>
    </row>
    <row r="86" customFormat="false" ht="14.25" hidden="false" customHeight="false" outlineLevel="0" collapsed="false">
      <c r="A86" s="9"/>
      <c r="B86" s="33" t="s">
        <v>225</v>
      </c>
      <c r="C86" s="34" t="n">
        <v>3000</v>
      </c>
      <c r="D86" s="7" t="n">
        <f aca="false">(C86*0.229)</f>
        <v>687</v>
      </c>
      <c r="E86" s="9" t="n">
        <f aca="false">C86-D86</f>
        <v>2313</v>
      </c>
      <c r="F86" s="39" t="s">
        <v>226</v>
      </c>
      <c r="G86" s="38" t="s">
        <v>227</v>
      </c>
      <c r="K86" s="9"/>
      <c r="L86" s="9"/>
      <c r="M86" s="9"/>
      <c r="N86" s="9"/>
      <c r="O86" s="9"/>
      <c r="P86" s="9"/>
      <c r="Q86" s="9"/>
      <c r="R86" s="22"/>
      <c r="S86" s="21"/>
    </row>
    <row r="87" customFormat="false" ht="14.25" hidden="false" customHeight="false" outlineLevel="0" collapsed="false">
      <c r="A87" s="9"/>
      <c r="B87" s="9"/>
      <c r="C87" s="36"/>
      <c r="D87" s="7"/>
      <c r="E87" s="27"/>
      <c r="F87" s="39"/>
      <c r="G87" s="40"/>
      <c r="K87" s="9"/>
      <c r="L87" s="9"/>
      <c r="M87" s="9"/>
      <c r="N87" s="9"/>
      <c r="O87" s="9"/>
      <c r="P87" s="9"/>
      <c r="Q87" s="9"/>
      <c r="R87" s="22"/>
      <c r="S87" s="21"/>
      <c r="U87" s="1" t="n">
        <f aca="false">U51+U79</f>
        <v>1559.14</v>
      </c>
    </row>
    <row r="88" customFormat="false" ht="14.25" hidden="false" customHeight="false" outlineLevel="0" collapsed="false">
      <c r="A88" s="9"/>
      <c r="B88" s="9"/>
      <c r="C88" s="9"/>
      <c r="D88" s="9"/>
      <c r="E88" s="9"/>
      <c r="F88" s="9"/>
      <c r="G88" s="9"/>
      <c r="K88" s="9"/>
      <c r="L88" s="9"/>
      <c r="M88" s="9"/>
      <c r="N88" s="9"/>
      <c r="O88" s="9"/>
      <c r="P88" s="9"/>
      <c r="Q88" s="9"/>
      <c r="R88" s="22"/>
      <c r="S88" s="21"/>
    </row>
    <row r="89" customFormat="false" ht="14.25" hidden="false" customHeight="false" outlineLevel="0" collapsed="false">
      <c r="A89" s="9"/>
      <c r="B89" s="9"/>
      <c r="C89" s="34"/>
      <c r="D89" s="9" t="n">
        <f aca="false">(C89*0.094)+(C89*0.011)+(C89*0.0685)</f>
        <v>0</v>
      </c>
      <c r="E89" s="27" t="n">
        <f aca="false">C89-D89</f>
        <v>0</v>
      </c>
      <c r="F89" s="27"/>
      <c r="G89" s="41"/>
      <c r="K89" s="9" t="s">
        <v>50</v>
      </c>
      <c r="L89" s="9"/>
      <c r="M89" s="9"/>
      <c r="N89" s="9"/>
      <c r="O89" s="9"/>
      <c r="P89" s="9"/>
      <c r="Q89" s="9"/>
      <c r="R89" s="22"/>
      <c r="S89" s="21"/>
    </row>
    <row r="90" customFormat="false" ht="14.25" hidden="false" customHeight="false" outlineLevel="0" collapsed="false">
      <c r="A90" s="9"/>
      <c r="B90" s="9"/>
      <c r="C90" s="34"/>
      <c r="D90" s="7" t="n">
        <f aca="false">(C90*0.094)+(C90*0.011)+(C90*0.0685)</f>
        <v>0</v>
      </c>
      <c r="E90" s="27" t="n">
        <f aca="false">C90-D90</f>
        <v>0</v>
      </c>
      <c r="F90" s="27"/>
      <c r="G90" s="40"/>
      <c r="K90" s="9" t="s">
        <v>51</v>
      </c>
      <c r="L90" s="9"/>
      <c r="M90" s="9"/>
      <c r="N90" s="9"/>
      <c r="O90" s="9"/>
      <c r="P90" s="9"/>
      <c r="Q90" s="9"/>
      <c r="R90" s="22"/>
      <c r="S90" s="21"/>
    </row>
    <row r="91" customFormat="false" ht="14.25" hidden="false" customHeight="false" outlineLevel="0" collapsed="false">
      <c r="C91" s="1" t="n">
        <f aca="false">SUM(C77:C90)</f>
        <v>4274.54</v>
      </c>
      <c r="D91" s="7" t="n">
        <f aca="false">(C91*0.094)+(C91*0.011)+(C91*0.0685)</f>
        <v>741.63269</v>
      </c>
      <c r="E91" s="27" t="n">
        <f aca="false">C91-D91</f>
        <v>3532.90731</v>
      </c>
      <c r="M91" s="1" t="n">
        <f aca="false">SUM(M77:M90)</f>
        <v>935.07</v>
      </c>
      <c r="O91" s="1" t="n">
        <f aca="false">SUM(O77:O90)</f>
        <v>983.91</v>
      </c>
      <c r="Q91" s="1" t="n">
        <f aca="false">SUM(Q77:Q90)</f>
        <v>988.5</v>
      </c>
      <c r="R91" s="22"/>
      <c r="S91" s="21"/>
    </row>
    <row r="92" customFormat="false" ht="14.25" hidden="false" customHeight="false" outlineLevel="0" collapsed="false">
      <c r="R92" s="22"/>
      <c r="S92" s="21"/>
    </row>
    <row r="93" customFormat="false" ht="14.25" hidden="false" customHeight="false" outlineLevel="0" collapsed="false">
      <c r="A93" s="14" t="s">
        <v>52</v>
      </c>
      <c r="B93" s="14" t="n">
        <f aca="false">D93/3</f>
        <v>1177.63577</v>
      </c>
      <c r="D93" s="1" t="n">
        <f aca="false">C91-D91</f>
        <v>3532.90731</v>
      </c>
      <c r="K93" s="15" t="s">
        <v>53</v>
      </c>
      <c r="L93" s="15"/>
      <c r="M93" s="15" t="n">
        <f aca="false">B93-M91</f>
        <v>242.56577</v>
      </c>
      <c r="N93" s="15"/>
      <c r="O93" s="15" t="n">
        <f aca="false">SUM(B93-O91)</f>
        <v>193.72577</v>
      </c>
      <c r="P93" s="15"/>
      <c r="Q93" s="15" t="n">
        <f aca="false">SUM(B93-Q91)</f>
        <v>189.13577</v>
      </c>
      <c r="R93" s="23"/>
      <c r="S93" s="21"/>
    </row>
    <row r="94" customFormat="false" ht="14.25" hidden="false" customHeight="false" outlineLevel="0" collapsed="false">
      <c r="K94" s="14" t="s">
        <v>54</v>
      </c>
      <c r="L94" s="14"/>
      <c r="M94" s="14"/>
      <c r="N94" s="14"/>
      <c r="O94" s="14"/>
      <c r="P94" s="14"/>
      <c r="Q94" s="14" t="n">
        <f aca="false">SUM(M93+O93+Q93+Q70)</f>
        <v>4004.3934</v>
      </c>
      <c r="R94" s="22"/>
      <c r="S94" s="21"/>
    </row>
    <row r="95" customFormat="false" ht="14.25" hidden="false" customHeight="false" outlineLevel="0" collapsed="false">
      <c r="A95" s="22"/>
      <c r="B95" s="22"/>
      <c r="C95" s="22"/>
      <c r="D95" s="22"/>
      <c r="E95" s="22"/>
      <c r="F95" s="22"/>
      <c r="G95" s="22"/>
      <c r="H95" s="22"/>
      <c r="I95" s="21"/>
      <c r="J95" s="22"/>
      <c r="K95" s="22"/>
      <c r="L95" s="22"/>
      <c r="M95" s="22"/>
      <c r="N95" s="22"/>
      <c r="O95" s="22"/>
      <c r="P95" s="22"/>
      <c r="Q95" s="22"/>
      <c r="R95" s="22"/>
      <c r="S95" s="21"/>
    </row>
    <row r="96" customFormat="false" ht="14.25" hidden="false" customHeight="false" outlineLevel="0" collapsed="false">
      <c r="A96" s="22"/>
      <c r="B96" s="22"/>
      <c r="C96" s="22"/>
      <c r="D96" s="22"/>
      <c r="E96" s="22"/>
      <c r="F96" s="22"/>
      <c r="G96" s="22"/>
      <c r="H96" s="22"/>
      <c r="I96" s="21"/>
      <c r="J96" s="22"/>
      <c r="K96" s="22"/>
      <c r="L96" s="22"/>
      <c r="M96" s="22"/>
      <c r="N96" s="22"/>
      <c r="O96" s="22"/>
      <c r="P96" s="22"/>
      <c r="Q96" s="22"/>
      <c r="R96" s="22"/>
      <c r="S96" s="21"/>
    </row>
    <row r="97" customFormat="false" ht="14.25" hidden="false" customHeight="false" outlineLevel="0" collapsed="false">
      <c r="A97" s="22"/>
      <c r="B97" s="22"/>
      <c r="C97" s="22"/>
      <c r="D97" s="22"/>
      <c r="E97" s="22"/>
      <c r="F97" s="22"/>
      <c r="G97" s="22"/>
      <c r="H97" s="22"/>
      <c r="I97" s="21"/>
      <c r="J97" s="22"/>
      <c r="K97" s="22"/>
      <c r="L97" s="22"/>
      <c r="M97" s="22"/>
      <c r="N97" s="22"/>
      <c r="O97" s="22"/>
      <c r="P97" s="22"/>
      <c r="Q97" s="22"/>
      <c r="R97" s="22"/>
      <c r="S97" s="21"/>
    </row>
    <row r="98" customFormat="false" ht="14.25" hidden="false" customHeight="false" outlineLevel="0" collapsed="false">
      <c r="A98" s="24"/>
      <c r="B98" s="24"/>
      <c r="C98" s="24" t="n">
        <f aca="false">SUM(C91+C39+C67+C16)</f>
        <v>22875.57</v>
      </c>
      <c r="D98" s="24" t="n">
        <f aca="false">(C98*0.229)</f>
        <v>5238.50553</v>
      </c>
      <c r="E98" s="24" t="n">
        <f aca="false">SUM(E91+E39+E67+E16)</f>
        <v>17874.30144</v>
      </c>
      <c r="F98" s="24"/>
      <c r="G98" s="24"/>
    </row>
    <row r="99" customFormat="false" ht="14.25" hidden="false" customHeight="false" outlineLevel="0" collapsed="false">
      <c r="A99" s="24" t="s">
        <v>95</v>
      </c>
      <c r="B99" s="24" t="n">
        <f aca="false">C98/12</f>
        <v>1906.2975</v>
      </c>
      <c r="C99" s="24"/>
      <c r="D99" s="24"/>
      <c r="E99" s="24"/>
      <c r="F99" s="24"/>
      <c r="G99" s="24"/>
    </row>
    <row r="100" customFormat="false" ht="14.25" hidden="false" customHeight="false" outlineLevel="0" collapsed="false">
      <c r="A100" s="24" t="s">
        <v>228</v>
      </c>
      <c r="B100" s="24" t="n">
        <f aca="false">D100/12</f>
        <v>1469.7553725</v>
      </c>
      <c r="C100" s="24"/>
      <c r="D100" s="24" t="n">
        <f aca="false">C98-D98</f>
        <v>17637.06447</v>
      </c>
      <c r="E100" s="24"/>
      <c r="F100" s="24"/>
      <c r="G100" s="24"/>
    </row>
  </sheetData>
  <mergeCells count="22">
    <mergeCell ref="A1:E1"/>
    <mergeCell ref="K1:Q1"/>
    <mergeCell ref="L3:M3"/>
    <mergeCell ref="N3:O3"/>
    <mergeCell ref="P3:Q3"/>
    <mergeCell ref="A23:E23"/>
    <mergeCell ref="K23:Q23"/>
    <mergeCell ref="L25:M25"/>
    <mergeCell ref="N25:O25"/>
    <mergeCell ref="P25:Q25"/>
    <mergeCell ref="K43:O43"/>
    <mergeCell ref="A46:E46"/>
    <mergeCell ref="K46:Q46"/>
    <mergeCell ref="L48:M48"/>
    <mergeCell ref="N48:O48"/>
    <mergeCell ref="P48:Q48"/>
    <mergeCell ref="K71:O71"/>
    <mergeCell ref="A74:E74"/>
    <mergeCell ref="K74:Q74"/>
    <mergeCell ref="L76:M76"/>
    <mergeCell ref="N76:O76"/>
    <mergeCell ref="P76:Q7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17"/>
  <sheetViews>
    <sheetView showFormulas="false" showGridLines="true" showRowColHeaders="true" showZeros="true" rightToLeft="false" tabSelected="false" showOutlineSymbols="true" defaultGridColor="true" view="normal" topLeftCell="A49" colorId="64" zoomScale="85" zoomScaleNormal="85" zoomScalePageLayoutView="100" workbookViewId="0">
      <selection pane="topLeft" activeCell="D95" activeCellId="0" sqref="D95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7" min="5" style="1" width="16.22"/>
    <col collapsed="false" customWidth="true" hidden="false" outlineLevel="0" max="8" min="8" style="1" width="4.22"/>
    <col collapsed="false" customWidth="true" hidden="false" outlineLevel="0" max="9" min="9" style="10" width="4.22"/>
    <col collapsed="false" customWidth="true" hidden="false" outlineLevel="0" max="10" min="10" style="1" width="4.22"/>
    <col collapsed="false" customWidth="true" hidden="false" outlineLevel="0" max="11" min="11" style="1" width="17.76"/>
    <col collapsed="false" customWidth="true" hidden="false" outlineLevel="0" max="18" min="18" style="1" width="2.77"/>
    <col collapsed="false" customWidth="true" hidden="false" outlineLevel="0" max="19" min="19" style="10" width="3.44"/>
    <col collapsed="false" customWidth="true" hidden="false" outlineLevel="0" max="21" min="21" style="1" width="12"/>
    <col collapsed="false" customWidth="true" hidden="false" outlineLevel="0" max="23" min="22" style="1" width="10.78"/>
    <col collapsed="false" customWidth="true" hidden="false" outlineLevel="0" max="24" min="24" style="1" width="13"/>
  </cols>
  <sheetData>
    <row r="1" customFormat="false" ht="22.05" hidden="false" customHeight="false" outlineLevel="0" collapsed="false">
      <c r="A1" s="2" t="s">
        <v>229</v>
      </c>
      <c r="B1" s="2"/>
      <c r="C1" s="2"/>
      <c r="D1" s="2"/>
      <c r="E1" s="2"/>
      <c r="F1" s="31"/>
      <c r="G1" s="31"/>
      <c r="K1" s="11" t="s">
        <v>152</v>
      </c>
      <c r="L1" s="11"/>
      <c r="M1" s="11"/>
      <c r="N1" s="11"/>
      <c r="O1" s="11"/>
      <c r="P1" s="11"/>
      <c r="Q1" s="11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K3" s="3" t="s">
        <v>28</v>
      </c>
      <c r="L3" s="12" t="s">
        <v>29</v>
      </c>
      <c r="M3" s="12"/>
      <c r="N3" s="12" t="s">
        <v>30</v>
      </c>
      <c r="O3" s="12"/>
      <c r="P3" s="13" t="s">
        <v>31</v>
      </c>
      <c r="Q3" s="13"/>
    </row>
    <row r="4" customFormat="false" ht="14.25" hidden="false" customHeight="false" outlineLevel="0" collapsed="false">
      <c r="A4" s="6"/>
      <c r="B4" s="9" t="s">
        <v>38</v>
      </c>
      <c r="C4" s="30" t="n">
        <v>126.54</v>
      </c>
      <c r="D4" s="7" t="n">
        <f aca="false">(C4*0.227)</f>
        <v>28.72458</v>
      </c>
      <c r="E4" s="27" t="n">
        <f aca="false">C4-D4</f>
        <v>97.81542</v>
      </c>
      <c r="F4" s="38" t="s">
        <v>230</v>
      </c>
      <c r="G4" s="27" t="s">
        <v>159</v>
      </c>
      <c r="K4" s="7" t="s">
        <v>33</v>
      </c>
      <c r="L4" s="7"/>
      <c r="M4" s="7" t="n">
        <v>800</v>
      </c>
      <c r="N4" s="7"/>
      <c r="O4" s="7" t="n">
        <v>800</v>
      </c>
      <c r="P4" s="7"/>
      <c r="Q4" s="7" t="n">
        <v>800</v>
      </c>
      <c r="U4" s="1" t="s">
        <v>121</v>
      </c>
    </row>
    <row r="5" customFormat="false" ht="14.25" hidden="false" customHeight="false" outlineLevel="0" collapsed="false">
      <c r="A5" s="8"/>
      <c r="B5" s="9" t="s">
        <v>40</v>
      </c>
      <c r="C5" s="30" t="n">
        <v>273.8</v>
      </c>
      <c r="D5" s="7" t="n">
        <f aca="false">(C5*0.227)</f>
        <v>62.1526</v>
      </c>
      <c r="E5" s="27" t="n">
        <f aca="false">C5-D5</f>
        <v>211.6474</v>
      </c>
      <c r="F5" s="38" t="s">
        <v>231</v>
      </c>
      <c r="G5" s="27" t="s">
        <v>159</v>
      </c>
      <c r="K5" s="9" t="s">
        <v>35</v>
      </c>
      <c r="L5" s="9"/>
      <c r="M5" s="9"/>
      <c r="N5" s="9"/>
      <c r="O5" s="9"/>
      <c r="P5" s="9"/>
      <c r="Q5" s="9"/>
      <c r="U5" s="1" t="s">
        <v>122</v>
      </c>
      <c r="V5" s="1" t="s">
        <v>123</v>
      </c>
      <c r="W5" s="1" t="s">
        <v>124</v>
      </c>
      <c r="X5" s="1" t="s">
        <v>125</v>
      </c>
      <c r="Z5" s="1" t="s">
        <v>126</v>
      </c>
    </row>
    <row r="6" customFormat="false" ht="14.25" hidden="false" customHeight="false" outlineLevel="0" collapsed="false">
      <c r="A6" s="8"/>
      <c r="B6" s="9" t="s">
        <v>42</v>
      </c>
      <c r="C6" s="30" t="n">
        <v>344.85</v>
      </c>
      <c r="D6" s="7" t="n">
        <f aca="false">(C6*0.227)</f>
        <v>78.28095</v>
      </c>
      <c r="E6" s="27" t="n">
        <f aca="false">C6-D6</f>
        <v>266.56905</v>
      </c>
      <c r="F6" s="38" t="s">
        <v>232</v>
      </c>
      <c r="G6" s="27" t="s">
        <v>159</v>
      </c>
      <c r="K6" s="9" t="s">
        <v>102</v>
      </c>
      <c r="L6" s="9"/>
      <c r="M6" s="9"/>
      <c r="N6" s="9"/>
      <c r="O6" s="9"/>
      <c r="P6" s="9"/>
      <c r="Q6" s="9"/>
      <c r="U6" s="1" t="n">
        <f aca="false">SUM(C4:C9)</f>
        <v>1072.75</v>
      </c>
      <c r="V6" s="1" t="n">
        <f aca="false">U6*0.094</f>
        <v>100.8385</v>
      </c>
      <c r="W6" s="1" t="n">
        <f aca="false">U6*0.011</f>
        <v>11.80025</v>
      </c>
      <c r="X6" s="1" t="n">
        <f aca="false">U6-V6-W6</f>
        <v>960.11125</v>
      </c>
      <c r="Z6" s="1" t="n">
        <v>678.87</v>
      </c>
      <c r="AA6" s="1" t="s">
        <v>128</v>
      </c>
    </row>
    <row r="7" customFormat="false" ht="14.25" hidden="false" customHeight="false" outlineLevel="0" collapsed="false">
      <c r="A7" s="8"/>
      <c r="B7" s="9" t="s">
        <v>103</v>
      </c>
      <c r="C7" s="30" t="n">
        <v>68.21</v>
      </c>
      <c r="D7" s="7" t="n">
        <f aca="false">(C7*0.227)</f>
        <v>15.48367</v>
      </c>
      <c r="E7" s="27" t="n">
        <f aca="false">C7-D7</f>
        <v>52.72633</v>
      </c>
      <c r="F7" s="38" t="s">
        <v>233</v>
      </c>
      <c r="G7" s="27" t="s">
        <v>159</v>
      </c>
      <c r="K7" s="9" t="s">
        <v>39</v>
      </c>
      <c r="L7" s="9"/>
      <c r="M7" s="9" t="n">
        <v>26.71</v>
      </c>
      <c r="N7" s="9"/>
      <c r="O7" s="9" t="n">
        <v>26.31</v>
      </c>
      <c r="P7" s="9"/>
      <c r="Q7" s="9" t="n">
        <v>26.31</v>
      </c>
      <c r="Z7" s="1" t="n">
        <v>408.12</v>
      </c>
      <c r="AA7" s="1" t="s">
        <v>129</v>
      </c>
    </row>
    <row r="8" customFormat="false" ht="14.25" hidden="false" customHeight="false" outlineLevel="0" collapsed="false">
      <c r="A8" s="8"/>
      <c r="B8" s="9" t="s">
        <v>104</v>
      </c>
      <c r="C8" s="30" t="n">
        <v>124.45</v>
      </c>
      <c r="D8" s="7" t="n">
        <f aca="false">(C8*0.227)</f>
        <v>28.25015</v>
      </c>
      <c r="E8" s="27" t="n">
        <f aca="false">C8-D8</f>
        <v>96.19985</v>
      </c>
      <c r="F8" s="38" t="s">
        <v>234</v>
      </c>
      <c r="G8" s="27" t="s">
        <v>159</v>
      </c>
      <c r="K8" s="9" t="s">
        <v>41</v>
      </c>
      <c r="L8" s="9"/>
      <c r="M8" s="9" t="n">
        <v>50</v>
      </c>
      <c r="N8" s="9"/>
      <c r="O8" s="9" t="n">
        <v>50</v>
      </c>
      <c r="P8" s="9"/>
      <c r="Q8" s="9" t="n">
        <v>50</v>
      </c>
      <c r="Z8" s="1" t="n">
        <v>385.59</v>
      </c>
      <c r="AA8" s="1" t="s">
        <v>130</v>
      </c>
    </row>
    <row r="9" customFormat="false" ht="14.25" hidden="false" customHeight="false" outlineLevel="0" collapsed="false">
      <c r="A9" s="8"/>
      <c r="B9" s="9" t="s">
        <v>44</v>
      </c>
      <c r="C9" s="30" t="n">
        <v>134.9</v>
      </c>
      <c r="D9" s="7" t="n">
        <f aca="false">(C9*0.227)</f>
        <v>30.6223</v>
      </c>
      <c r="E9" s="27" t="n">
        <f aca="false">C9-D9</f>
        <v>104.2777</v>
      </c>
      <c r="F9" s="38" t="s">
        <v>235</v>
      </c>
      <c r="G9" s="27" t="s">
        <v>159</v>
      </c>
      <c r="K9" s="9" t="s">
        <v>43</v>
      </c>
      <c r="L9" s="9"/>
      <c r="M9" s="9" t="n">
        <v>6</v>
      </c>
      <c r="N9" s="9"/>
      <c r="O9" s="9" t="n">
        <v>6</v>
      </c>
      <c r="P9" s="9"/>
      <c r="Q9" s="9" t="n">
        <v>6</v>
      </c>
      <c r="Z9" s="1" t="n">
        <v>734.84</v>
      </c>
      <c r="AA9" s="1" t="s">
        <v>131</v>
      </c>
    </row>
    <row r="10" customFormat="false" ht="14.25" hidden="false" customHeight="false" outlineLevel="0" collapsed="false">
      <c r="A10" s="8"/>
      <c r="B10" s="9" t="s">
        <v>236</v>
      </c>
      <c r="C10" s="34" t="n">
        <v>2100</v>
      </c>
      <c r="D10" s="7" t="n">
        <f aca="false">(C10*0.227)</f>
        <v>476.7</v>
      </c>
      <c r="E10" s="27" t="n">
        <f aca="false">C10-D10</f>
        <v>1623.3</v>
      </c>
      <c r="F10" s="38" t="s">
        <v>237</v>
      </c>
      <c r="G10" s="27" t="s">
        <v>159</v>
      </c>
      <c r="K10" s="9" t="s">
        <v>45</v>
      </c>
      <c r="L10" s="9"/>
      <c r="M10" s="9" t="n">
        <v>31.9</v>
      </c>
      <c r="N10" s="9" t="n">
        <v>9.22</v>
      </c>
      <c r="O10" s="9" t="n">
        <v>47.7</v>
      </c>
      <c r="P10" s="9"/>
      <c r="Q10" s="9" t="n">
        <v>31.9</v>
      </c>
      <c r="Z10" s="1" t="n">
        <f aca="false">SUM(Z6:Z9)</f>
        <v>2207.42</v>
      </c>
    </row>
    <row r="11" customFormat="false" ht="14.25" hidden="false" customHeight="false" outlineLevel="0" collapsed="false">
      <c r="A11" s="9"/>
      <c r="B11" s="9" t="s">
        <v>238</v>
      </c>
      <c r="C11" s="34" t="n">
        <v>800</v>
      </c>
      <c r="D11" s="7" t="n">
        <f aca="false">(C11*0.227)</f>
        <v>181.6</v>
      </c>
      <c r="E11" s="27" t="n">
        <f aca="false">C11-D11</f>
        <v>618.4</v>
      </c>
      <c r="F11" s="38" t="s">
        <v>239</v>
      </c>
      <c r="G11" s="41" t="s">
        <v>159</v>
      </c>
      <c r="K11" s="9" t="s">
        <v>47</v>
      </c>
      <c r="L11" s="9"/>
      <c r="M11" s="9" t="n">
        <v>12.36</v>
      </c>
      <c r="N11" s="9"/>
      <c r="O11" s="9" t="n">
        <v>20.6</v>
      </c>
      <c r="P11" s="9"/>
      <c r="Q11" s="9" t="n">
        <v>12.36</v>
      </c>
    </row>
    <row r="12" customFormat="false" ht="14.25" hidden="false" customHeight="false" outlineLevel="0" collapsed="false">
      <c r="A12" s="9"/>
      <c r="B12" s="9" t="s">
        <v>240</v>
      </c>
      <c r="C12" s="34" t="n">
        <v>160</v>
      </c>
      <c r="D12" s="7" t="n">
        <f aca="false">(C12*0.227)</f>
        <v>36.32</v>
      </c>
      <c r="E12" s="27" t="n">
        <f aca="false">C12-D12</f>
        <v>123.68</v>
      </c>
      <c r="F12" s="38" t="s">
        <v>241</v>
      </c>
      <c r="G12" s="42" t="s">
        <v>242</v>
      </c>
      <c r="K12" s="9" t="s">
        <v>48</v>
      </c>
      <c r="L12" s="9"/>
      <c r="M12" s="9" t="n">
        <v>8.5</v>
      </c>
      <c r="N12" s="9"/>
      <c r="O12" s="9"/>
      <c r="P12" s="9"/>
      <c r="Q12" s="9" t="n">
        <v>8.5</v>
      </c>
    </row>
    <row r="13" customFormat="false" ht="14.25" hidden="false" customHeight="false" outlineLevel="0" collapsed="false">
      <c r="A13" s="9"/>
      <c r="B13" s="9" t="s">
        <v>243</v>
      </c>
      <c r="C13" s="9" t="n">
        <v>160</v>
      </c>
      <c r="D13" s="7" t="n">
        <f aca="false">(C13*0.227)</f>
        <v>36.32</v>
      </c>
      <c r="E13" s="27" t="n">
        <f aca="false">C13-D13</f>
        <v>123.68</v>
      </c>
      <c r="F13" s="38" t="s">
        <v>244</v>
      </c>
      <c r="G13" s="42" t="s">
        <v>242</v>
      </c>
      <c r="K13" s="9" t="s">
        <v>106</v>
      </c>
      <c r="L13" s="9"/>
      <c r="M13" s="9" t="n">
        <v>45</v>
      </c>
      <c r="N13" s="9"/>
      <c r="O13" s="9" t="n">
        <v>45</v>
      </c>
      <c r="P13" s="9"/>
      <c r="Q13" s="9" t="n">
        <v>45</v>
      </c>
    </row>
    <row r="14" customFormat="false" ht="14.25" hidden="false" customHeight="false" outlineLevel="0" collapsed="false">
      <c r="A14" s="9"/>
      <c r="B14" s="9"/>
      <c r="C14" s="9"/>
      <c r="D14" s="9"/>
      <c r="E14" s="9"/>
      <c r="F14" s="9"/>
      <c r="G14" s="9"/>
      <c r="K14" s="9" t="s">
        <v>50</v>
      </c>
      <c r="L14" s="9"/>
      <c r="M14" s="9"/>
      <c r="N14" s="9"/>
      <c r="O14" s="9"/>
      <c r="P14" s="9"/>
      <c r="Q14" s="9"/>
    </row>
    <row r="15" customFormat="false" ht="14.25" hidden="false" customHeight="false" outlineLevel="0" collapsed="false">
      <c r="A15" s="9"/>
      <c r="B15" s="9"/>
      <c r="C15" s="9"/>
      <c r="D15" s="9"/>
      <c r="E15" s="9"/>
      <c r="F15" s="9"/>
      <c r="G15" s="9"/>
      <c r="K15" s="9" t="s">
        <v>51</v>
      </c>
      <c r="L15" s="9"/>
      <c r="M15" s="9"/>
      <c r="N15" s="9"/>
      <c r="O15" s="9"/>
      <c r="P15" s="9"/>
      <c r="Q15" s="9"/>
    </row>
    <row r="16" customFormat="false" ht="14.25" hidden="false" customHeight="false" outlineLevel="0" collapsed="false">
      <c r="A16" s="9"/>
      <c r="B16" s="9"/>
      <c r="C16" s="9"/>
      <c r="D16" s="9"/>
      <c r="E16" s="9"/>
      <c r="F16" s="9"/>
      <c r="G16" s="9"/>
      <c r="K16" s="9" t="s">
        <v>51</v>
      </c>
      <c r="L16" s="9"/>
      <c r="M16" s="9"/>
      <c r="N16" s="9"/>
      <c r="O16" s="9"/>
      <c r="P16" s="9"/>
      <c r="Q16" s="9"/>
    </row>
    <row r="17" customFormat="false" ht="14.25" hidden="false" customHeight="false" outlineLevel="0" collapsed="false">
      <c r="C17" s="1" t="n">
        <f aca="false">SUM(C4:C16)</f>
        <v>4292.75</v>
      </c>
      <c r="D17" s="1" t="n">
        <f aca="false">SUM(D4:D16)</f>
        <v>974.45425</v>
      </c>
      <c r="E17" s="26" t="n">
        <f aca="false">SUM(E4:E16)</f>
        <v>3318.29575</v>
      </c>
      <c r="M17" s="1" t="n">
        <f aca="false">SUM(M3:M16)</f>
        <v>980.47</v>
      </c>
      <c r="O17" s="1" t="n">
        <f aca="false">SUM(O3:O16)</f>
        <v>995.61</v>
      </c>
      <c r="Q17" s="1" t="n">
        <f aca="false">SUM(Q3:Q16)</f>
        <v>980.07</v>
      </c>
    </row>
    <row r="19" customFormat="false" ht="14.25" hidden="false" customHeight="false" outlineLevel="0" collapsed="false">
      <c r="A19" s="14" t="s">
        <v>52</v>
      </c>
      <c r="B19" s="14" t="n">
        <f aca="false">D19/3</f>
        <v>1106.09858333333</v>
      </c>
      <c r="D19" s="1" t="n">
        <f aca="false">C17-D17</f>
        <v>3318.29575</v>
      </c>
      <c r="K19" s="15" t="s">
        <v>53</v>
      </c>
      <c r="L19" s="15"/>
      <c r="M19" s="15" t="n">
        <f aca="false">B19-M17</f>
        <v>125.628583333333</v>
      </c>
      <c r="N19" s="15"/>
      <c r="O19" s="15" t="n">
        <f aca="false">SUM(B19-O17)</f>
        <v>110.488583333333</v>
      </c>
      <c r="P19" s="15"/>
      <c r="Q19" s="15" t="n">
        <f aca="false">SUM(B19-Q17)</f>
        <v>126.028583333333</v>
      </c>
    </row>
    <row r="20" customFormat="false" ht="14.25" hidden="false" customHeight="false" outlineLevel="0" collapsed="false">
      <c r="K20" s="14" t="s">
        <v>54</v>
      </c>
      <c r="L20" s="14"/>
      <c r="M20" s="14"/>
      <c r="N20" s="14"/>
      <c r="O20" s="14"/>
      <c r="P20" s="14"/>
      <c r="Q20" s="14" t="n">
        <f aca="false">SUM(M19+O19+Q19)</f>
        <v>362.14575</v>
      </c>
    </row>
    <row r="22" customFormat="false" ht="14.25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J22" s="10"/>
      <c r="K22" s="10"/>
      <c r="L22" s="10"/>
      <c r="M22" s="10"/>
      <c r="N22" s="10"/>
      <c r="O22" s="10"/>
      <c r="P22" s="10"/>
      <c r="Q22" s="10"/>
      <c r="R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4" customFormat="false" ht="37.5" hidden="false" customHeight="true" outlineLevel="0" collapsed="false">
      <c r="A24" s="2" t="s">
        <v>245</v>
      </c>
      <c r="B24" s="2"/>
      <c r="C24" s="2"/>
      <c r="D24" s="2"/>
      <c r="E24" s="2"/>
      <c r="F24" s="31"/>
      <c r="G24" s="31"/>
      <c r="K24" s="11" t="s">
        <v>169</v>
      </c>
      <c r="L24" s="11"/>
      <c r="M24" s="11"/>
      <c r="N24" s="11"/>
      <c r="O24" s="11"/>
      <c r="P24" s="11"/>
      <c r="Q24" s="11"/>
    </row>
    <row r="26" customFormat="false" ht="14.25" hidden="false" customHeight="false" outlineLevel="0" collapsed="false">
      <c r="A26" s="3" t="s">
        <v>1</v>
      </c>
      <c r="B26" s="4" t="s">
        <v>2</v>
      </c>
      <c r="C26" s="4" t="s">
        <v>3</v>
      </c>
      <c r="D26" s="4" t="s">
        <v>4</v>
      </c>
      <c r="E26" s="4" t="s">
        <v>5</v>
      </c>
      <c r="F26" s="4" t="s">
        <v>153</v>
      </c>
      <c r="G26" s="5" t="s">
        <v>154</v>
      </c>
      <c r="K26" s="3" t="s">
        <v>28</v>
      </c>
      <c r="L26" s="12" t="s">
        <v>57</v>
      </c>
      <c r="M26" s="12"/>
      <c r="N26" s="12" t="s">
        <v>58</v>
      </c>
      <c r="O26" s="12"/>
      <c r="P26" s="13" t="s">
        <v>59</v>
      </c>
      <c r="Q26" s="13"/>
    </row>
    <row r="27" customFormat="false" ht="14.25" hidden="false" customHeight="false" outlineLevel="0" collapsed="false">
      <c r="A27" s="6"/>
      <c r="B27" s="9" t="s">
        <v>62</v>
      </c>
      <c r="C27" s="9" t="n">
        <v>82.65</v>
      </c>
      <c r="D27" s="7" t="n">
        <f aca="false">(C27*0.227)</f>
        <v>18.76155</v>
      </c>
      <c r="E27" s="27" t="n">
        <f aca="false">C27-D27</f>
        <v>63.88845</v>
      </c>
      <c r="F27" s="9" t="s">
        <v>246</v>
      </c>
      <c r="G27" s="43" t="s">
        <v>159</v>
      </c>
      <c r="K27" s="7" t="s">
        <v>33</v>
      </c>
      <c r="L27" s="7"/>
      <c r="M27" s="7" t="n">
        <v>800</v>
      </c>
      <c r="N27" s="7"/>
      <c r="O27" s="7" t="n">
        <v>800</v>
      </c>
      <c r="P27" s="7"/>
      <c r="Q27" s="7" t="n">
        <v>800</v>
      </c>
      <c r="U27" s="1" t="s">
        <v>134</v>
      </c>
    </row>
    <row r="28" customFormat="false" ht="14.25" hidden="false" customHeight="false" outlineLevel="0" collapsed="false">
      <c r="A28" s="8"/>
      <c r="B28" s="9" t="s">
        <v>63</v>
      </c>
      <c r="C28" s="9" t="n">
        <v>129.58</v>
      </c>
      <c r="D28" s="7" t="n">
        <f aca="false">(C28*0.227)</f>
        <v>29.41466</v>
      </c>
      <c r="E28" s="27" t="n">
        <f aca="false">C28-D28</f>
        <v>100.16534</v>
      </c>
      <c r="F28" s="39" t="s">
        <v>247</v>
      </c>
      <c r="G28" s="43" t="s">
        <v>159</v>
      </c>
      <c r="K28" s="9" t="s">
        <v>35</v>
      </c>
      <c r="L28" s="9"/>
      <c r="M28" s="9"/>
      <c r="N28" s="9"/>
      <c r="O28" s="9"/>
      <c r="P28" s="9"/>
      <c r="Q28" s="9"/>
      <c r="U28" s="1" t="s">
        <v>122</v>
      </c>
      <c r="V28" s="1" t="s">
        <v>123</v>
      </c>
      <c r="W28" s="1" t="s">
        <v>124</v>
      </c>
      <c r="X28" s="1" t="s">
        <v>125</v>
      </c>
      <c r="Z28" s="1" t="s">
        <v>126</v>
      </c>
    </row>
    <row r="29" customFormat="false" ht="14.25" hidden="false" customHeight="false" outlineLevel="0" collapsed="false">
      <c r="A29" s="8"/>
      <c r="B29" s="9" t="s">
        <v>64</v>
      </c>
      <c r="C29" s="9" t="n">
        <v>78.85</v>
      </c>
      <c r="D29" s="7" t="n">
        <f aca="false">(C29*0.227)</f>
        <v>17.89895</v>
      </c>
      <c r="E29" s="27" t="n">
        <f aca="false">C29-D29</f>
        <v>60.95105</v>
      </c>
      <c r="F29" s="39" t="s">
        <v>248</v>
      </c>
      <c r="G29" s="43" t="s">
        <v>159</v>
      </c>
      <c r="K29" s="9" t="s">
        <v>45</v>
      </c>
      <c r="L29" s="9"/>
      <c r="M29" s="9"/>
      <c r="N29" s="9"/>
      <c r="O29" s="9"/>
      <c r="P29" s="9"/>
      <c r="Q29" s="9"/>
      <c r="U29" s="1" t="n">
        <f aca="false">SUM(C27:C32)</f>
        <v>830.49</v>
      </c>
      <c r="V29" s="26" t="n">
        <f aca="false">U29*0.094</f>
        <v>78.06606</v>
      </c>
      <c r="W29" s="26" t="n">
        <f aca="false">U29*0.011</f>
        <v>9.13539</v>
      </c>
      <c r="X29" s="26" t="n">
        <f aca="false">V29+W29</f>
        <v>87.20145</v>
      </c>
      <c r="Z29" s="1" t="n">
        <v>924.92</v>
      </c>
      <c r="AA29" s="1" t="s">
        <v>135</v>
      </c>
      <c r="AB29" s="1" t="n">
        <v>924.92</v>
      </c>
    </row>
    <row r="30" customFormat="false" ht="14.25" hidden="false" customHeight="false" outlineLevel="0" collapsed="false">
      <c r="A30" s="8"/>
      <c r="B30" s="9" t="s">
        <v>65</v>
      </c>
      <c r="C30" s="9" t="n">
        <v>120.27</v>
      </c>
      <c r="D30" s="7" t="n">
        <f aca="false">(C30*0.227)</f>
        <v>27.30129</v>
      </c>
      <c r="E30" s="27" t="n">
        <f aca="false">C30-D30</f>
        <v>92.96871</v>
      </c>
      <c r="F30" s="44" t="s">
        <v>249</v>
      </c>
      <c r="G30" s="43" t="s">
        <v>159</v>
      </c>
      <c r="K30" s="9" t="s">
        <v>39</v>
      </c>
      <c r="L30" s="9"/>
      <c r="M30" s="9" t="n">
        <v>26.31</v>
      </c>
      <c r="N30" s="9"/>
      <c r="O30" s="9" t="n">
        <v>26.31</v>
      </c>
      <c r="P30" s="9"/>
      <c r="Q30" s="9" t="n">
        <v>26.31</v>
      </c>
      <c r="V30" s="26"/>
      <c r="W30" s="26"/>
      <c r="X30" s="26" t="n">
        <f aca="false">U29-V29</f>
        <v>752.42394</v>
      </c>
      <c r="Z30" s="1" t="n">
        <v>733.24</v>
      </c>
      <c r="AA30" s="1" t="s">
        <v>136</v>
      </c>
      <c r="AB30" s="1" t="n">
        <v>741.23</v>
      </c>
    </row>
    <row r="31" customFormat="false" ht="14.25" hidden="false" customHeight="false" outlineLevel="0" collapsed="false">
      <c r="A31" s="8"/>
      <c r="B31" s="9" t="s">
        <v>66</v>
      </c>
      <c r="C31" s="9" t="n">
        <v>253.84</v>
      </c>
      <c r="D31" s="7" t="n">
        <f aca="false">(C31*0.227)</f>
        <v>57.62168</v>
      </c>
      <c r="E31" s="27" t="n">
        <f aca="false">C31-D31</f>
        <v>196.21832</v>
      </c>
      <c r="F31" s="39" t="s">
        <v>250</v>
      </c>
      <c r="G31" s="43" t="s">
        <v>159</v>
      </c>
      <c r="K31" s="9" t="s">
        <v>41</v>
      </c>
      <c r="L31" s="9"/>
      <c r="M31" s="9" t="n">
        <v>50</v>
      </c>
      <c r="N31" s="9"/>
      <c r="O31" s="9" t="n">
        <v>50</v>
      </c>
      <c r="P31" s="9"/>
      <c r="Q31" s="9" t="n">
        <v>50</v>
      </c>
      <c r="V31" s="26"/>
      <c r="W31" s="26"/>
      <c r="X31" s="26" t="n">
        <v>809</v>
      </c>
      <c r="Z31" s="1" t="n">
        <v>416.46</v>
      </c>
      <c r="AA31" s="1" t="s">
        <v>137</v>
      </c>
      <c r="AB31" s="1" t="n">
        <v>416.46</v>
      </c>
    </row>
    <row r="32" customFormat="false" ht="14.25" hidden="false" customHeight="false" outlineLevel="0" collapsed="false">
      <c r="A32" s="8"/>
      <c r="B32" s="9" t="s">
        <v>67</v>
      </c>
      <c r="C32" s="33" t="n">
        <v>165.3</v>
      </c>
      <c r="D32" s="7" t="n">
        <f aca="false">(C32*0.227)</f>
        <v>37.5231</v>
      </c>
      <c r="E32" s="27" t="n">
        <f aca="false">C32-D32</f>
        <v>127.7769</v>
      </c>
      <c r="F32" s="39" t="s">
        <v>251</v>
      </c>
      <c r="G32" s="43" t="s">
        <v>159</v>
      </c>
      <c r="K32" s="9" t="s">
        <v>43</v>
      </c>
      <c r="L32" s="9"/>
      <c r="M32" s="9" t="n">
        <v>6</v>
      </c>
      <c r="N32" s="9"/>
      <c r="O32" s="9" t="n">
        <v>6</v>
      </c>
      <c r="P32" s="9"/>
      <c r="Q32" s="9" t="n">
        <v>6</v>
      </c>
      <c r="V32" s="26"/>
      <c r="W32" s="26"/>
      <c r="X32" s="26"/>
    </row>
    <row r="33" customFormat="false" ht="14.25" hidden="false" customHeight="false" outlineLevel="0" collapsed="false">
      <c r="A33" s="8"/>
      <c r="B33" s="9" t="s">
        <v>252</v>
      </c>
      <c r="C33" s="9" t="n">
        <v>3500</v>
      </c>
      <c r="D33" s="7" t="n">
        <f aca="false">(C33*0.227)</f>
        <v>794.5</v>
      </c>
      <c r="E33" s="27" t="n">
        <f aca="false">C33-D33</f>
        <v>2705.5</v>
      </c>
      <c r="F33" s="38" t="s">
        <v>253</v>
      </c>
      <c r="G33" s="33" t="s">
        <v>159</v>
      </c>
      <c r="K33" s="9" t="s">
        <v>45</v>
      </c>
      <c r="L33" s="9"/>
      <c r="M33" s="9" t="n">
        <v>31.9</v>
      </c>
      <c r="N33" s="9"/>
      <c r="O33" s="9" t="n">
        <v>31.9</v>
      </c>
      <c r="P33" s="9"/>
      <c r="Q33" s="9" t="n">
        <v>32.37</v>
      </c>
      <c r="V33" s="26"/>
      <c r="W33" s="26"/>
      <c r="X33" s="26"/>
      <c r="Z33" s="1" t="n">
        <f aca="false">SUM(Z29:Z32)</f>
        <v>2074.62</v>
      </c>
      <c r="AB33" s="1" t="n">
        <f aca="false">SUM(AB29:AB32)</f>
        <v>2082.61</v>
      </c>
    </row>
    <row r="34" customFormat="false" ht="14.25" hidden="false" customHeight="false" outlineLevel="0" collapsed="false">
      <c r="A34" s="8"/>
      <c r="B34" s="9" t="s">
        <v>254</v>
      </c>
      <c r="C34" s="9" t="n">
        <v>45</v>
      </c>
      <c r="D34" s="7" t="n">
        <f aca="false">(C34*0.227)</f>
        <v>10.215</v>
      </c>
      <c r="E34" s="9" t="n">
        <f aca="false">C34-D34</f>
        <v>34.785</v>
      </c>
      <c r="F34" s="9" t="s">
        <v>255</v>
      </c>
      <c r="G34" s="33" t="s">
        <v>159</v>
      </c>
      <c r="K34" s="9" t="s">
        <v>47</v>
      </c>
      <c r="L34" s="9"/>
      <c r="M34" s="9" t="n">
        <v>12.36</v>
      </c>
      <c r="N34" s="9"/>
      <c r="O34" s="9" t="n">
        <v>12.94</v>
      </c>
      <c r="P34" s="9"/>
      <c r="Q34" s="9" t="n">
        <v>12.94</v>
      </c>
    </row>
    <row r="35" customFormat="false" ht="14.25" hidden="false" customHeight="false" outlineLevel="0" collapsed="false">
      <c r="A35" s="9"/>
      <c r="C35" s="9"/>
      <c r="D35" s="9"/>
      <c r="E35" s="9"/>
      <c r="F35" s="9"/>
      <c r="G35" s="9"/>
      <c r="K35" s="9" t="s">
        <v>48</v>
      </c>
      <c r="L35" s="9"/>
      <c r="M35" s="9" t="n">
        <v>8.5</v>
      </c>
      <c r="N35" s="9"/>
      <c r="O35" s="9"/>
      <c r="P35" s="9"/>
      <c r="Q35" s="9" t="n">
        <v>8.5</v>
      </c>
    </row>
    <row r="36" customFormat="false" ht="14.25" hidden="false" customHeight="false" outlineLevel="0" collapsed="false">
      <c r="A36" s="9"/>
      <c r="B36" s="9"/>
      <c r="C36" s="9"/>
      <c r="D36" s="9"/>
      <c r="E36" s="9"/>
      <c r="F36" s="9"/>
      <c r="G36" s="9"/>
      <c r="K36" s="9"/>
      <c r="L36" s="9"/>
      <c r="M36" s="9"/>
      <c r="N36" s="9"/>
      <c r="O36" s="9"/>
      <c r="P36" s="9"/>
      <c r="Q36" s="9"/>
    </row>
    <row r="37" customFormat="false" ht="14.25" hidden="false" customHeight="false" outlineLevel="0" collapsed="false">
      <c r="A37" s="9"/>
      <c r="B37" s="33"/>
      <c r="C37" s="25"/>
      <c r="D37" s="9"/>
      <c r="E37" s="27"/>
      <c r="F37" s="32"/>
      <c r="G37" s="27"/>
      <c r="K37" s="9"/>
      <c r="L37" s="9"/>
      <c r="M37" s="9"/>
      <c r="N37" s="9"/>
      <c r="O37" s="9"/>
      <c r="P37" s="9"/>
      <c r="Q37" s="9"/>
    </row>
    <row r="38" customFormat="false" ht="14.25" hidden="false" customHeight="false" outlineLevel="0" collapsed="false">
      <c r="A38" s="9"/>
      <c r="B38" s="33"/>
      <c r="C38" s="33"/>
      <c r="D38" s="9"/>
      <c r="E38" s="27"/>
      <c r="F38" s="32"/>
      <c r="G38" s="27"/>
      <c r="K38" s="9" t="s">
        <v>50</v>
      </c>
      <c r="L38" s="9"/>
      <c r="M38" s="9"/>
      <c r="N38" s="9"/>
      <c r="O38" s="9"/>
      <c r="P38" s="9"/>
      <c r="Q38" s="9"/>
    </row>
    <row r="39" customFormat="false" ht="14.25" hidden="false" customHeight="false" outlineLevel="0" collapsed="false">
      <c r="A39" s="9"/>
      <c r="B39" s="33"/>
      <c r="C39" s="9"/>
      <c r="D39" s="9"/>
      <c r="E39" s="9"/>
      <c r="F39" s="9"/>
      <c r="G39" s="9"/>
      <c r="K39" s="9" t="s">
        <v>51</v>
      </c>
      <c r="L39" s="9"/>
      <c r="M39" s="9"/>
      <c r="N39" s="9"/>
      <c r="O39" s="9"/>
      <c r="P39" s="9"/>
      <c r="Q39" s="9"/>
    </row>
    <row r="40" customFormat="false" ht="14.25" hidden="false" customHeight="false" outlineLevel="0" collapsed="false">
      <c r="C40" s="1" t="n">
        <f aca="false">SUM(C27:C34)</f>
        <v>4375.49</v>
      </c>
      <c r="D40" s="1" t="n">
        <f aca="false">SUM(D27:D34)</f>
        <v>993.23623</v>
      </c>
      <c r="E40" s="26" t="n">
        <f aca="false">SUM(E27:E39)</f>
        <v>3382.25377</v>
      </c>
      <c r="M40" s="1" t="n">
        <f aca="false">SUM(M27:M39)</f>
        <v>935.07</v>
      </c>
      <c r="O40" s="1" t="n">
        <f aca="false">SUM(O27:O39)</f>
        <v>927.15</v>
      </c>
      <c r="Q40" s="1" t="n">
        <f aca="false">SUM(Q27:Q39)</f>
        <v>936.12</v>
      </c>
    </row>
    <row r="42" customFormat="false" ht="14.25" hidden="false" customHeight="false" outlineLevel="0" collapsed="false">
      <c r="A42" s="14" t="s">
        <v>52</v>
      </c>
      <c r="B42" s="14" t="n">
        <f aca="false">D42/3</f>
        <v>1127.41792333333</v>
      </c>
      <c r="D42" s="1" t="n">
        <f aca="false">C40-D40</f>
        <v>3382.25377</v>
      </c>
      <c r="K42" s="15" t="s">
        <v>53</v>
      </c>
      <c r="L42" s="15"/>
      <c r="M42" s="15" t="n">
        <f aca="false">B42-M40</f>
        <v>192.347923333333</v>
      </c>
      <c r="N42" s="15"/>
      <c r="O42" s="15" t="n">
        <f aca="false">SUM(B42-O40)</f>
        <v>200.267923333333</v>
      </c>
      <c r="P42" s="15"/>
      <c r="Q42" s="15" t="n">
        <f aca="false">SUM(B42-Q40)</f>
        <v>191.297923333333</v>
      </c>
    </row>
    <row r="43" customFormat="false" ht="14.25" hidden="false" customHeight="false" outlineLevel="0" collapsed="false">
      <c r="K43" s="14" t="s">
        <v>54</v>
      </c>
      <c r="L43" s="14"/>
      <c r="M43" s="14"/>
      <c r="N43" s="14"/>
      <c r="O43" s="14"/>
      <c r="P43" s="14"/>
      <c r="Q43" s="14" t="n">
        <f aca="false">SUM(M42+O42+Q42+Q20)</f>
        <v>946.059519999999</v>
      </c>
    </row>
    <row r="44" customFormat="false" ht="14.25" hidden="false" customHeight="false" outlineLevel="0" collapsed="false">
      <c r="K44" s="17" t="s">
        <v>72</v>
      </c>
      <c r="L44" s="17"/>
      <c r="M44" s="17"/>
      <c r="N44" s="17"/>
      <c r="O44" s="17"/>
      <c r="P44" s="18" t="n">
        <v>0</v>
      </c>
      <c r="Q44" s="1" t="n">
        <f aca="false">P44-D40</f>
        <v>-993.23623</v>
      </c>
    </row>
    <row r="45" customFormat="false" ht="14.25" hidden="false" customHeight="false" outlineLevel="0" collapsed="false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7" customFormat="false" ht="22.05" hidden="false" customHeight="false" outlineLevel="0" collapsed="false">
      <c r="A47" s="2" t="s">
        <v>256</v>
      </c>
      <c r="B47" s="2"/>
      <c r="C47" s="2"/>
      <c r="D47" s="2"/>
      <c r="E47" s="2"/>
      <c r="F47" s="31"/>
      <c r="G47" s="31"/>
      <c r="K47" s="11" t="s">
        <v>184</v>
      </c>
      <c r="L47" s="11"/>
      <c r="M47" s="11"/>
      <c r="N47" s="11"/>
      <c r="O47" s="11"/>
      <c r="P47" s="11"/>
      <c r="Q47" s="11"/>
      <c r="R47" s="20"/>
      <c r="S47" s="21"/>
    </row>
    <row r="48" customFormat="false" ht="14.25" hidden="false" customHeight="false" outlineLevel="0" collapsed="false">
      <c r="R48" s="22"/>
      <c r="S48" s="21"/>
    </row>
    <row r="49" customFormat="false" ht="14.25" hidden="false" customHeight="false" outlineLevel="0" collapsed="false">
      <c r="A49" s="3" t="s">
        <v>1</v>
      </c>
      <c r="B49" s="4" t="s">
        <v>2</v>
      </c>
      <c r="C49" s="4" t="s">
        <v>3</v>
      </c>
      <c r="D49" s="4" t="s">
        <v>4</v>
      </c>
      <c r="E49" s="4" t="s">
        <v>5</v>
      </c>
      <c r="F49" s="4" t="s">
        <v>153</v>
      </c>
      <c r="G49" s="5" t="s">
        <v>154</v>
      </c>
      <c r="K49" s="3" t="s">
        <v>28</v>
      </c>
      <c r="L49" s="12" t="s">
        <v>75</v>
      </c>
      <c r="M49" s="12"/>
      <c r="N49" s="12" t="s">
        <v>76</v>
      </c>
      <c r="O49" s="12"/>
      <c r="P49" s="13" t="s">
        <v>77</v>
      </c>
      <c r="Q49" s="13"/>
      <c r="R49" s="22"/>
      <c r="S49" s="21"/>
    </row>
    <row r="50" customFormat="false" ht="14.25" hidden="false" customHeight="false" outlineLevel="0" collapsed="false">
      <c r="A50" s="6"/>
      <c r="B50" s="7" t="s">
        <v>78</v>
      </c>
      <c r="C50" s="28" t="n">
        <v>61.75</v>
      </c>
      <c r="D50" s="7" t="n">
        <f aca="false">(C50*0.227)</f>
        <v>14.01725</v>
      </c>
      <c r="E50" s="35" t="n">
        <f aca="false">C50-D50</f>
        <v>47.73275</v>
      </c>
      <c r="F50" s="35" t="s">
        <v>257</v>
      </c>
      <c r="G50" s="43" t="s">
        <v>159</v>
      </c>
      <c r="K50" s="7" t="s">
        <v>33</v>
      </c>
      <c r="L50" s="7"/>
      <c r="M50" s="7" t="n">
        <v>800</v>
      </c>
      <c r="N50" s="7"/>
      <c r="O50" s="7" t="n">
        <v>800</v>
      </c>
      <c r="P50" s="7"/>
      <c r="Q50" s="7" t="n">
        <v>800</v>
      </c>
      <c r="R50" s="22"/>
      <c r="S50" s="21"/>
      <c r="U50" s="1" t="s">
        <v>134</v>
      </c>
    </row>
    <row r="51" customFormat="false" ht="14.25" hidden="false" customHeight="false" outlineLevel="0" collapsed="false">
      <c r="A51" s="8"/>
      <c r="B51" s="9" t="s">
        <v>79</v>
      </c>
      <c r="C51" s="33" t="n">
        <v>30.4</v>
      </c>
      <c r="D51" s="7" t="n">
        <f aca="false">(C51*0.227)</f>
        <v>6.9008</v>
      </c>
      <c r="E51" s="27" t="n">
        <f aca="false">C51-D51</f>
        <v>23.4992</v>
      </c>
      <c r="F51" s="27" t="s">
        <v>258</v>
      </c>
      <c r="G51" s="43" t="s">
        <v>159</v>
      </c>
      <c r="K51" s="9" t="s">
        <v>35</v>
      </c>
      <c r="L51" s="9"/>
      <c r="M51" s="9"/>
      <c r="N51" s="9"/>
      <c r="O51" s="9"/>
      <c r="P51" s="9"/>
      <c r="Q51" s="9"/>
      <c r="R51" s="22"/>
      <c r="S51" s="21"/>
      <c r="U51" s="1" t="s">
        <v>122</v>
      </c>
      <c r="V51" s="1" t="s">
        <v>123</v>
      </c>
      <c r="W51" s="1" t="s">
        <v>124</v>
      </c>
      <c r="X51" s="1" t="s">
        <v>125</v>
      </c>
      <c r="Z51" s="1" t="s">
        <v>126</v>
      </c>
    </row>
    <row r="52" customFormat="false" ht="14.25" hidden="false" customHeight="false" outlineLevel="0" collapsed="false">
      <c r="A52" s="8"/>
      <c r="B52" s="9" t="s">
        <v>80</v>
      </c>
      <c r="C52" s="33" t="n">
        <v>288.32</v>
      </c>
      <c r="D52" s="7" t="n">
        <f aca="false">(C52*0.227)</f>
        <v>65.44864</v>
      </c>
      <c r="E52" s="27" t="n">
        <f aca="false">C52-D52</f>
        <v>222.87136</v>
      </c>
      <c r="F52" s="27" t="s">
        <v>259</v>
      </c>
      <c r="G52" s="43" t="s">
        <v>159</v>
      </c>
      <c r="K52" s="9" t="s">
        <v>45</v>
      </c>
      <c r="L52" s="9"/>
      <c r="M52" s="9"/>
      <c r="N52" s="9"/>
      <c r="O52" s="9" t="n">
        <v>49.1</v>
      </c>
      <c r="P52" s="9"/>
      <c r="Q52" s="9" t="n">
        <v>53.43</v>
      </c>
      <c r="R52" s="22"/>
      <c r="S52" s="21"/>
      <c r="U52" s="1" t="n">
        <f aca="false">SUM(C50:C55)</f>
        <v>800.37</v>
      </c>
      <c r="V52" s="1" t="n">
        <f aca="false">SUM(D50:D55)</f>
        <v>181.68399</v>
      </c>
      <c r="W52" s="26" t="n">
        <f aca="false">U52*0.011</f>
        <v>8.80407</v>
      </c>
      <c r="X52" s="26" t="n">
        <f aca="false">U52-V52-W52</f>
        <v>609.88194</v>
      </c>
      <c r="Z52" s="1" t="n">
        <v>924.92</v>
      </c>
      <c r="AA52" s="1" t="s">
        <v>138</v>
      </c>
      <c r="AB52" s="1" t="n">
        <v>924.92</v>
      </c>
    </row>
    <row r="53" customFormat="false" ht="14.25" hidden="false" customHeight="false" outlineLevel="0" collapsed="false">
      <c r="A53" s="8"/>
      <c r="B53" s="9" t="s">
        <v>81</v>
      </c>
      <c r="C53" s="33" t="n">
        <v>233.7</v>
      </c>
      <c r="D53" s="7" t="n">
        <f aca="false">(C53*0.227)</f>
        <v>53.0499</v>
      </c>
      <c r="E53" s="27" t="n">
        <f aca="false">C53-D53</f>
        <v>180.6501</v>
      </c>
      <c r="F53" s="27" t="s">
        <v>260</v>
      </c>
      <c r="G53" s="43" t="s">
        <v>159</v>
      </c>
      <c r="K53" s="9" t="s">
        <v>39</v>
      </c>
      <c r="L53" s="9"/>
      <c r="M53" s="9" t="n">
        <v>26.31</v>
      </c>
      <c r="N53" s="9"/>
      <c r="O53" s="9" t="n">
        <v>26.31</v>
      </c>
      <c r="P53" s="9"/>
      <c r="Q53" s="9" t="n">
        <v>26.31</v>
      </c>
      <c r="R53" s="22"/>
      <c r="S53" s="21"/>
      <c r="V53" s="26"/>
      <c r="W53" s="26"/>
      <c r="X53" s="26"/>
      <c r="Z53" s="1" t="n">
        <v>0</v>
      </c>
      <c r="AA53" s="1" t="s">
        <v>139</v>
      </c>
      <c r="AB53" s="1" t="n">
        <v>741.23</v>
      </c>
    </row>
    <row r="54" customFormat="false" ht="14.25" hidden="false" customHeight="false" outlineLevel="0" collapsed="false">
      <c r="A54" s="8"/>
      <c r="B54" s="9" t="s">
        <v>82</v>
      </c>
      <c r="C54" s="33" t="n">
        <v>58.9</v>
      </c>
      <c r="D54" s="7" t="n">
        <f aca="false">(C54*0.227)</f>
        <v>13.3703</v>
      </c>
      <c r="E54" s="27" t="n">
        <f aca="false">C54-D54</f>
        <v>45.5297</v>
      </c>
      <c r="F54" s="27" t="s">
        <v>261</v>
      </c>
      <c r="G54" s="43" t="s">
        <v>159</v>
      </c>
      <c r="K54" s="9" t="s">
        <v>41</v>
      </c>
      <c r="L54" s="9"/>
      <c r="M54" s="9" t="n">
        <v>50</v>
      </c>
      <c r="N54" s="9"/>
      <c r="O54" s="9" t="n">
        <v>50</v>
      </c>
      <c r="P54" s="9"/>
      <c r="Q54" s="9" t="n">
        <v>50</v>
      </c>
      <c r="R54" s="22"/>
      <c r="S54" s="21"/>
      <c r="V54" s="26"/>
      <c r="W54" s="26"/>
      <c r="X54" s="26" t="n">
        <f aca="false">SUM(E53:E60)</f>
        <v>324.5827</v>
      </c>
      <c r="Z54" s="1" t="n">
        <v>416.46</v>
      </c>
      <c r="AA54" s="1" t="s">
        <v>140</v>
      </c>
      <c r="AB54" s="1" t="n">
        <v>416.46</v>
      </c>
    </row>
    <row r="55" customFormat="false" ht="14.25" hidden="false" customHeight="false" outlineLevel="0" collapsed="false">
      <c r="A55" s="8"/>
      <c r="B55" s="9" t="s">
        <v>83</v>
      </c>
      <c r="C55" s="33" t="n">
        <v>127.3</v>
      </c>
      <c r="D55" s="7" t="n">
        <f aca="false">(C55*0.227)</f>
        <v>28.8971</v>
      </c>
      <c r="E55" s="27" t="n">
        <f aca="false">C55-D55</f>
        <v>98.4029</v>
      </c>
      <c r="F55" s="27" t="s">
        <v>262</v>
      </c>
      <c r="G55" s="43" t="s">
        <v>159</v>
      </c>
      <c r="K55" s="9" t="s">
        <v>43</v>
      </c>
      <c r="L55" s="9"/>
      <c r="M55" s="9" t="n">
        <v>6</v>
      </c>
      <c r="N55" s="9"/>
      <c r="O55" s="9" t="n">
        <v>6</v>
      </c>
      <c r="P55" s="9"/>
      <c r="Q55" s="9" t="n">
        <v>6</v>
      </c>
      <c r="R55" s="22"/>
      <c r="S55" s="21"/>
      <c r="V55" s="26"/>
      <c r="W55" s="26"/>
      <c r="X55" s="26"/>
    </row>
    <row r="56" customFormat="false" ht="14.25" hidden="false" customHeight="false" outlineLevel="0" collapsed="false">
      <c r="A56" s="8"/>
      <c r="B56" s="9"/>
      <c r="C56" s="9"/>
      <c r="D56" s="9"/>
      <c r="E56" s="9"/>
      <c r="F56" s="9"/>
      <c r="G56" s="9"/>
      <c r="K56" s="9" t="s">
        <v>45</v>
      </c>
      <c r="L56" s="9"/>
      <c r="M56" s="9" t="n">
        <v>31.9</v>
      </c>
      <c r="N56" s="9"/>
      <c r="O56" s="9" t="n">
        <v>31.9</v>
      </c>
      <c r="P56" s="9"/>
      <c r="Q56" s="9" t="n">
        <v>31.9</v>
      </c>
      <c r="R56" s="22"/>
      <c r="S56" s="21"/>
      <c r="V56" s="26"/>
      <c r="W56" s="26"/>
      <c r="X56" s="26"/>
      <c r="Z56" s="1" t="n">
        <f aca="false">SUM(Z52:Z55)</f>
        <v>1341.38</v>
      </c>
      <c r="AB56" s="1" t="n">
        <f aca="false">SUM(AB52:AB55)</f>
        <v>2082.61</v>
      </c>
    </row>
    <row r="57" customFormat="false" ht="14.25" hidden="false" customHeight="false" outlineLevel="0" collapsed="false">
      <c r="A57" s="9"/>
      <c r="B57" s="9"/>
      <c r="C57" s="9"/>
      <c r="D57" s="9"/>
      <c r="E57" s="9"/>
      <c r="F57" s="9"/>
      <c r="G57" s="9"/>
      <c r="K57" s="9" t="s">
        <v>47</v>
      </c>
      <c r="L57" s="9"/>
      <c r="M57" s="9" t="n">
        <v>12.36</v>
      </c>
      <c r="N57" s="9"/>
      <c r="O57" s="9" t="n">
        <v>20.6</v>
      </c>
      <c r="P57" s="9"/>
      <c r="Q57" s="9" t="n">
        <v>12.36</v>
      </c>
      <c r="R57" s="22"/>
      <c r="S57" s="21"/>
    </row>
    <row r="58" customFormat="false" ht="14.25" hidden="false" customHeight="false" outlineLevel="0" collapsed="false">
      <c r="A58" s="9"/>
      <c r="B58" s="37"/>
      <c r="C58" s="37"/>
      <c r="D58" s="37"/>
      <c r="E58" s="45"/>
      <c r="F58" s="45"/>
      <c r="G58" s="45"/>
      <c r="K58" s="9" t="s">
        <v>48</v>
      </c>
      <c r="L58" s="9"/>
      <c r="M58" s="9" t="n">
        <v>8.5</v>
      </c>
      <c r="N58" s="9"/>
      <c r="O58" s="9"/>
      <c r="P58" s="9"/>
      <c r="Q58" s="9" t="n">
        <v>8.5</v>
      </c>
      <c r="R58" s="22"/>
      <c r="S58" s="21"/>
    </row>
    <row r="59" customFormat="false" ht="14.25" hidden="false" customHeight="false" outlineLevel="0" collapsed="false">
      <c r="A59" s="9"/>
      <c r="C59" s="33"/>
      <c r="D59" s="28" t="n">
        <f aca="false">(C59*0.094)+(C59*0.011)+(C59*0.0685)</f>
        <v>0</v>
      </c>
      <c r="E59" s="38" t="n">
        <f aca="false">C59-D59</f>
        <v>0</v>
      </c>
      <c r="F59" s="38"/>
      <c r="G59" s="38"/>
      <c r="K59" s="9" t="s">
        <v>50</v>
      </c>
      <c r="L59" s="9"/>
      <c r="M59" s="9"/>
      <c r="N59" s="9"/>
      <c r="O59" s="9"/>
      <c r="P59" s="9"/>
      <c r="Q59" s="9"/>
      <c r="R59" s="22"/>
      <c r="S59" s="21"/>
    </row>
    <row r="60" customFormat="false" ht="14.25" hidden="false" customHeight="false" outlineLevel="0" collapsed="false">
      <c r="A60" s="9"/>
      <c r="B60" s="9"/>
      <c r="C60" s="9"/>
      <c r="D60" s="28" t="n">
        <f aca="false">(C60*0.094)+(C60*0.011)+(C60*0.0685)</f>
        <v>0</v>
      </c>
      <c r="E60" s="38" t="n">
        <f aca="false">C60-D60</f>
        <v>0</v>
      </c>
      <c r="F60" s="38"/>
      <c r="G60" s="38"/>
      <c r="K60" s="9" t="s">
        <v>51</v>
      </c>
      <c r="L60" s="9"/>
      <c r="M60" s="9"/>
      <c r="N60" s="9"/>
      <c r="O60" s="9"/>
      <c r="P60" s="9"/>
      <c r="Q60" s="9"/>
      <c r="R60" s="22"/>
      <c r="S60" s="21"/>
    </row>
    <row r="61" customFormat="false" ht="14.25" hidden="false" customHeight="false" outlineLevel="0" collapsed="false">
      <c r="A61" s="9"/>
      <c r="B61" s="9"/>
      <c r="C61" s="9"/>
      <c r="D61" s="28" t="n">
        <f aca="false">(C61*0.094)+(C61*0.011)+(C61*0.0685)</f>
        <v>0</v>
      </c>
      <c r="E61" s="27" t="n">
        <f aca="false">C61-D61</f>
        <v>0</v>
      </c>
      <c r="F61" s="27"/>
      <c r="G61" s="35"/>
      <c r="K61" s="9"/>
      <c r="L61" s="9"/>
      <c r="M61" s="9"/>
      <c r="N61" s="9"/>
      <c r="O61" s="9"/>
      <c r="P61" s="9"/>
      <c r="Q61" s="9"/>
      <c r="R61" s="22"/>
      <c r="S61" s="21"/>
    </row>
    <row r="62" customFormat="false" ht="14.25" hidden="false" customHeight="false" outlineLevel="0" collapsed="false">
      <c r="A62" s="9"/>
      <c r="B62" s="9"/>
      <c r="C62" s="9"/>
      <c r="D62" s="28" t="n">
        <f aca="false">(C62*0.094)+(C62*0.011)+(C62*0.0685)</f>
        <v>0</v>
      </c>
      <c r="E62" s="27" t="n">
        <f aca="false">C62-D62</f>
        <v>0</v>
      </c>
      <c r="F62" s="27"/>
      <c r="G62" s="38"/>
      <c r="K62" s="9"/>
      <c r="L62" s="9"/>
      <c r="M62" s="9"/>
      <c r="N62" s="9"/>
      <c r="O62" s="9"/>
      <c r="P62" s="9"/>
      <c r="Q62" s="9"/>
      <c r="R62" s="22"/>
      <c r="S62" s="21"/>
    </row>
    <row r="63" customFormat="false" ht="14.25" hidden="false" customHeight="false" outlineLevel="0" collapsed="false">
      <c r="C63" s="1" t="n">
        <f aca="false">SUM(C50:C56)</f>
        <v>800.37</v>
      </c>
      <c r="D63" s="1" t="n">
        <f aca="false">SUM(D50:D57)</f>
        <v>181.68399</v>
      </c>
      <c r="E63" s="27" t="n">
        <f aca="false">C63-D63</f>
        <v>618.68601</v>
      </c>
      <c r="M63" s="1" t="n">
        <f aca="false">SUM(M49:M62)</f>
        <v>935.07</v>
      </c>
      <c r="O63" s="1" t="n">
        <f aca="false">SUM(O49:O62)</f>
        <v>983.91</v>
      </c>
      <c r="Q63" s="1" t="n">
        <f aca="false">SUM(Q49:Q62)</f>
        <v>988.5</v>
      </c>
      <c r="R63" s="22"/>
      <c r="S63" s="21"/>
    </row>
    <row r="64" customFormat="false" ht="14.25" hidden="false" customHeight="false" outlineLevel="0" collapsed="false">
      <c r="R64" s="22"/>
      <c r="S64" s="21"/>
    </row>
    <row r="65" customFormat="false" ht="14.25" hidden="false" customHeight="false" outlineLevel="0" collapsed="false">
      <c r="A65" s="14" t="s">
        <v>52</v>
      </c>
      <c r="B65" s="14" t="n">
        <f aca="false">E63/3</f>
        <v>206.22867</v>
      </c>
      <c r="D65" s="1" t="n">
        <f aca="false">C63-D63</f>
        <v>618.68601</v>
      </c>
      <c r="K65" s="15" t="s">
        <v>53</v>
      </c>
      <c r="L65" s="15"/>
      <c r="M65" s="15" t="n">
        <f aca="false">B65-M63</f>
        <v>-728.84133</v>
      </c>
      <c r="N65" s="15"/>
      <c r="O65" s="15" t="n">
        <f aca="false">SUM(B65-O63)</f>
        <v>-777.68133</v>
      </c>
      <c r="P65" s="15"/>
      <c r="Q65" s="15" t="n">
        <f aca="false">SUM(B65-Q63)</f>
        <v>-782.27133</v>
      </c>
      <c r="R65" s="23"/>
      <c r="S65" s="21"/>
    </row>
    <row r="66" customFormat="false" ht="14.25" hidden="false" customHeight="false" outlineLevel="0" collapsed="false">
      <c r="K66" s="14" t="s">
        <v>54</v>
      </c>
      <c r="L66" s="14"/>
      <c r="M66" s="14"/>
      <c r="N66" s="14"/>
      <c r="O66" s="14"/>
      <c r="P66" s="14"/>
      <c r="Q66" s="14" t="n">
        <f aca="false">SUM(M65+O65+Q65+Q44)</f>
        <v>-3282.03022</v>
      </c>
      <c r="R66" s="22"/>
      <c r="S66" s="21"/>
    </row>
    <row r="67" customFormat="false" ht="14.25" hidden="false" customHeight="false" outlineLevel="0" collapsed="false">
      <c r="K67" s="17" t="s">
        <v>84</v>
      </c>
      <c r="L67" s="17"/>
      <c r="M67" s="17"/>
      <c r="N67" s="17"/>
      <c r="O67" s="17"/>
      <c r="P67" s="18" t="n">
        <f aca="false">Q44+Q66</f>
        <v>-4275.26645</v>
      </c>
      <c r="Q67" s="1" t="n">
        <f aca="false">P67-D63</f>
        <v>-4456.95044</v>
      </c>
      <c r="R67" s="22"/>
      <c r="S67" s="21"/>
    </row>
    <row r="68" customFormat="false" ht="14.25" hidden="false" customHeight="false" outlineLevel="0" collapsed="false">
      <c r="A68" s="10"/>
      <c r="B68" s="10"/>
      <c r="C68" s="10"/>
      <c r="D68" s="10"/>
      <c r="E68" s="10"/>
      <c r="F68" s="10"/>
      <c r="G68" s="10"/>
      <c r="H68" s="10"/>
      <c r="J68" s="10"/>
      <c r="K68" s="10"/>
      <c r="L68" s="10"/>
      <c r="M68" s="10"/>
      <c r="N68" s="10"/>
      <c r="O68" s="10"/>
      <c r="P68" s="10"/>
      <c r="Q68" s="10"/>
      <c r="R68" s="21"/>
      <c r="S68" s="21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customFormat="false" ht="14.25" hidden="false" customHeight="false" outlineLevel="0" collapsed="false">
      <c r="R69" s="22"/>
      <c r="S69" s="21"/>
    </row>
    <row r="70" customFormat="false" ht="22.05" hidden="false" customHeight="false" outlineLevel="0" collapsed="false">
      <c r="A70" s="2" t="s">
        <v>263</v>
      </c>
      <c r="B70" s="2"/>
      <c r="C70" s="2"/>
      <c r="D70" s="2"/>
      <c r="E70" s="2"/>
      <c r="F70" s="31"/>
      <c r="G70" s="31"/>
      <c r="K70" s="11" t="s">
        <v>216</v>
      </c>
      <c r="L70" s="11"/>
      <c r="M70" s="11"/>
      <c r="N70" s="11"/>
      <c r="O70" s="11"/>
      <c r="P70" s="11"/>
      <c r="Q70" s="11"/>
      <c r="R70" s="20"/>
      <c r="S70" s="21"/>
    </row>
    <row r="71" customFormat="false" ht="14.25" hidden="false" customHeight="false" outlineLevel="0" collapsed="false">
      <c r="R71" s="22"/>
      <c r="S71" s="21"/>
    </row>
    <row r="72" customFormat="false" ht="14.25" hidden="false" customHeight="false" outlineLevel="0" collapsed="false">
      <c r="A72" s="3" t="s">
        <v>1</v>
      </c>
      <c r="B72" s="4" t="s">
        <v>2</v>
      </c>
      <c r="C72" s="4" t="s">
        <v>3</v>
      </c>
      <c r="D72" s="4" t="s">
        <v>4</v>
      </c>
      <c r="E72" s="4" t="s">
        <v>5</v>
      </c>
      <c r="F72" s="4" t="s">
        <v>153</v>
      </c>
      <c r="G72" s="5" t="s">
        <v>154</v>
      </c>
      <c r="K72" s="3" t="s">
        <v>28</v>
      </c>
      <c r="L72" s="12" t="s">
        <v>57</v>
      </c>
      <c r="M72" s="12"/>
      <c r="N72" s="12" t="s">
        <v>58</v>
      </c>
      <c r="O72" s="12"/>
      <c r="P72" s="13" t="s">
        <v>59</v>
      </c>
      <c r="Q72" s="13"/>
      <c r="R72" s="22"/>
      <c r="S72" s="21"/>
    </row>
    <row r="73" customFormat="false" ht="14.25" hidden="false" customHeight="false" outlineLevel="0" collapsed="false">
      <c r="A73" s="6"/>
      <c r="B73" s="9" t="s">
        <v>87</v>
      </c>
      <c r="C73" s="9" t="n">
        <v>175.75</v>
      </c>
      <c r="D73" s="7" t="n">
        <f aca="false">(C73*0.227)</f>
        <v>39.89525</v>
      </c>
      <c r="E73" s="27" t="n">
        <f aca="false">C73-D73</f>
        <v>135.85475</v>
      </c>
      <c r="F73" s="39" t="s">
        <v>264</v>
      </c>
      <c r="G73" s="43" t="s">
        <v>159</v>
      </c>
      <c r="K73" s="7" t="s">
        <v>33</v>
      </c>
      <c r="L73" s="7"/>
      <c r="M73" s="7" t="n">
        <v>800</v>
      </c>
      <c r="N73" s="7"/>
      <c r="O73" s="7" t="n">
        <v>800</v>
      </c>
      <c r="P73" s="7"/>
      <c r="Q73" s="7" t="n">
        <v>800</v>
      </c>
      <c r="R73" s="22"/>
      <c r="S73" s="21"/>
      <c r="U73" s="1" t="s">
        <v>134</v>
      </c>
    </row>
    <row r="74" customFormat="false" ht="14.25" hidden="false" customHeight="false" outlineLevel="0" collapsed="false">
      <c r="A74" s="8"/>
      <c r="B74" s="9" t="s">
        <v>88</v>
      </c>
      <c r="C74" s="33" t="n">
        <v>128.06</v>
      </c>
      <c r="D74" s="7" t="n">
        <f aca="false">(C74*0.227)</f>
        <v>29.06962</v>
      </c>
      <c r="E74" s="38" t="n">
        <f aca="false">C74-D74</f>
        <v>98.99038</v>
      </c>
      <c r="F74" s="39" t="s">
        <v>265</v>
      </c>
      <c r="G74" s="43" t="s">
        <v>159</v>
      </c>
      <c r="K74" s="9" t="s">
        <v>35</v>
      </c>
      <c r="L74" s="9"/>
      <c r="M74" s="9"/>
      <c r="N74" s="9"/>
      <c r="O74" s="9"/>
      <c r="P74" s="9"/>
      <c r="Q74" s="9"/>
      <c r="R74" s="22"/>
      <c r="S74" s="21"/>
      <c r="U74" s="1" t="s">
        <v>122</v>
      </c>
      <c r="V74" s="1" t="s">
        <v>123</v>
      </c>
      <c r="W74" s="1" t="s">
        <v>124</v>
      </c>
      <c r="X74" s="1" t="s">
        <v>125</v>
      </c>
      <c r="Z74" s="1" t="s">
        <v>126</v>
      </c>
    </row>
    <row r="75" customFormat="false" ht="14.25" hidden="false" customHeight="false" outlineLevel="0" collapsed="false">
      <c r="A75" s="8"/>
      <c r="B75" s="9" t="s">
        <v>89</v>
      </c>
      <c r="C75" s="9" t="n">
        <v>50.35</v>
      </c>
      <c r="D75" s="7" t="n">
        <f aca="false">(C75*0.227)</f>
        <v>11.42945</v>
      </c>
      <c r="E75" s="38" t="n">
        <f aca="false">C75-D75</f>
        <v>38.92055</v>
      </c>
      <c r="F75" s="39" t="s">
        <v>266</v>
      </c>
      <c r="G75" s="43" t="s">
        <v>242</v>
      </c>
      <c r="K75" s="9" t="s">
        <v>45</v>
      </c>
      <c r="L75" s="9"/>
      <c r="M75" s="9"/>
      <c r="N75" s="9"/>
      <c r="O75" s="9" t="n">
        <v>49.1</v>
      </c>
      <c r="P75" s="9"/>
      <c r="Q75" s="9" t="n">
        <v>53.43</v>
      </c>
      <c r="R75" s="22"/>
      <c r="S75" s="21"/>
      <c r="U75" s="1" t="n">
        <f aca="false">SUM(C73:C78)</f>
        <v>659.3</v>
      </c>
      <c r="V75" s="1" t="n">
        <f aca="false">SUM(D73:D78)</f>
        <v>149.6611</v>
      </c>
      <c r="W75" s="26" t="n">
        <f aca="false">U75*0.011</f>
        <v>7.2523</v>
      </c>
      <c r="X75" s="26" t="n">
        <f aca="false">U75-V75-W75</f>
        <v>502.3866</v>
      </c>
      <c r="Z75" s="1" t="n">
        <v>924.92</v>
      </c>
      <c r="AA75" s="1" t="s">
        <v>138</v>
      </c>
      <c r="AB75" s="1" t="n">
        <v>924.92</v>
      </c>
      <c r="AC75" s="1" t="n">
        <v>1</v>
      </c>
      <c r="AE75" s="1" t="s">
        <v>267</v>
      </c>
    </row>
    <row r="76" customFormat="false" ht="14.25" hidden="false" customHeight="false" outlineLevel="0" collapsed="false">
      <c r="A76" s="8"/>
      <c r="B76" s="9" t="s">
        <v>90</v>
      </c>
      <c r="C76" s="33" t="n">
        <v>168.34</v>
      </c>
      <c r="D76" s="7" t="n">
        <f aca="false">(C76*0.227)</f>
        <v>38.21318</v>
      </c>
      <c r="E76" s="38" t="n">
        <f aca="false">C76-D76</f>
        <v>130.12682</v>
      </c>
      <c r="F76" s="39" t="s">
        <v>268</v>
      </c>
      <c r="G76" s="43" t="s">
        <v>159</v>
      </c>
      <c r="K76" s="9" t="s">
        <v>39</v>
      </c>
      <c r="L76" s="9"/>
      <c r="M76" s="9" t="n">
        <v>26.31</v>
      </c>
      <c r="N76" s="9"/>
      <c r="O76" s="9" t="n">
        <v>26.31</v>
      </c>
      <c r="P76" s="9"/>
      <c r="Q76" s="9" t="n">
        <v>26.31</v>
      </c>
      <c r="R76" s="22"/>
      <c r="S76" s="21"/>
      <c r="V76" s="26"/>
      <c r="W76" s="26"/>
      <c r="X76" s="26"/>
      <c r="Z76" s="1" t="n">
        <v>0</v>
      </c>
      <c r="AA76" s="1" t="s">
        <v>139</v>
      </c>
      <c r="AB76" s="1" t="n">
        <v>741.23</v>
      </c>
      <c r="AC76" s="1" t="n">
        <v>2</v>
      </c>
      <c r="AE76" s="1" t="s">
        <v>267</v>
      </c>
    </row>
    <row r="77" customFormat="false" ht="14.25" hidden="false" customHeight="false" outlineLevel="0" collapsed="false">
      <c r="A77" s="8"/>
      <c r="B77" s="9" t="s">
        <v>91</v>
      </c>
      <c r="C77" s="33" t="n">
        <v>52.25</v>
      </c>
      <c r="D77" s="7" t="n">
        <f aca="false">(C77*0.227)</f>
        <v>11.86075</v>
      </c>
      <c r="E77" s="38" t="n">
        <f aca="false">C77-D77</f>
        <v>40.38925</v>
      </c>
      <c r="F77" s="39" t="s">
        <v>269</v>
      </c>
      <c r="G77" s="43" t="s">
        <v>159</v>
      </c>
      <c r="K77" s="9" t="s">
        <v>41</v>
      </c>
      <c r="L77" s="9"/>
      <c r="M77" s="9" t="n">
        <v>50</v>
      </c>
      <c r="N77" s="9"/>
      <c r="O77" s="9" t="n">
        <v>50</v>
      </c>
      <c r="P77" s="9"/>
      <c r="Q77" s="9" t="n">
        <v>50</v>
      </c>
      <c r="R77" s="22"/>
      <c r="S77" s="21"/>
      <c r="V77" s="26"/>
      <c r="W77" s="26"/>
      <c r="X77" s="26" t="n">
        <f aca="false">SUM(E76:E80)</f>
        <v>2039.86197</v>
      </c>
      <c r="Z77" s="1" t="n">
        <v>416.46</v>
      </c>
      <c r="AA77" s="1" t="s">
        <v>140</v>
      </c>
      <c r="AB77" s="1" t="n">
        <v>416.46</v>
      </c>
      <c r="AC77" s="1" t="n">
        <v>3</v>
      </c>
      <c r="AE77" s="1" t="s">
        <v>267</v>
      </c>
    </row>
    <row r="78" customFormat="false" ht="14.25" hidden="false" customHeight="false" outlineLevel="0" collapsed="false">
      <c r="A78" s="8"/>
      <c r="B78" s="9" t="s">
        <v>92</v>
      </c>
      <c r="C78" s="9" t="n">
        <v>84.55</v>
      </c>
      <c r="D78" s="7" t="n">
        <f aca="false">(C78*0.227)</f>
        <v>19.19285</v>
      </c>
      <c r="E78" s="38" t="n">
        <f aca="false">C78-D78</f>
        <v>65.35715</v>
      </c>
      <c r="F78" s="39" t="s">
        <v>270</v>
      </c>
      <c r="G78" s="43" t="s">
        <v>242</v>
      </c>
      <c r="K78" s="9" t="s">
        <v>43</v>
      </c>
      <c r="L78" s="9"/>
      <c r="M78" s="9" t="n">
        <v>6</v>
      </c>
      <c r="N78" s="9"/>
      <c r="O78" s="9" t="n">
        <v>6</v>
      </c>
      <c r="P78" s="9"/>
      <c r="Q78" s="9" t="n">
        <v>6</v>
      </c>
      <c r="R78" s="22"/>
      <c r="S78" s="21"/>
      <c r="V78" s="26"/>
      <c r="W78" s="26"/>
      <c r="X78" s="26"/>
      <c r="AC78" s="1" t="n">
        <v>4</v>
      </c>
      <c r="AE78" s="1" t="s">
        <v>267</v>
      </c>
    </row>
    <row r="79" customFormat="false" ht="14.25" hidden="false" customHeight="false" outlineLevel="0" collapsed="false">
      <c r="A79" s="8"/>
      <c r="B79" s="9" t="s">
        <v>271</v>
      </c>
      <c r="C79" s="34" t="n">
        <v>890</v>
      </c>
      <c r="D79" s="7" t="n">
        <f aca="false">(C79*0.227)</f>
        <v>202.03</v>
      </c>
      <c r="E79" s="38" t="n">
        <f aca="false">C79-D79</f>
        <v>687.97</v>
      </c>
      <c r="F79" s="38" t="s">
        <v>272</v>
      </c>
      <c r="G79" s="43" t="s">
        <v>159</v>
      </c>
      <c r="K79" s="9" t="s">
        <v>45</v>
      </c>
      <c r="L79" s="9"/>
      <c r="M79" s="9" t="n">
        <v>31.9</v>
      </c>
      <c r="N79" s="9"/>
      <c r="O79" s="9" t="n">
        <v>31.9</v>
      </c>
      <c r="P79" s="9"/>
      <c r="Q79" s="9" t="n">
        <v>31.9</v>
      </c>
      <c r="R79" s="22"/>
      <c r="S79" s="21"/>
      <c r="V79" s="26"/>
      <c r="W79" s="26"/>
      <c r="X79" s="26"/>
      <c r="Z79" s="1" t="n">
        <f aca="false">SUM(Z75:Z78)</f>
        <v>1341.38</v>
      </c>
      <c r="AB79" s="1" t="n">
        <f aca="false">SUM(AB75:AB78)</f>
        <v>2082.61</v>
      </c>
      <c r="AC79" s="1" t="n">
        <v>5</v>
      </c>
      <c r="AE79" s="1" t="s">
        <v>267</v>
      </c>
    </row>
    <row r="80" customFormat="false" ht="14.25" hidden="false" customHeight="false" outlineLevel="0" collapsed="false">
      <c r="A80" s="8"/>
      <c r="B80" s="34" t="s">
        <v>273</v>
      </c>
      <c r="C80" s="34" t="n">
        <v>1443.75</v>
      </c>
      <c r="D80" s="7" t="n">
        <f aca="false">(C80*0.227)</f>
        <v>327.73125</v>
      </c>
      <c r="E80" s="38" t="n">
        <f aca="false">C80-D80</f>
        <v>1116.01875</v>
      </c>
      <c r="F80" s="39" t="s">
        <v>274</v>
      </c>
      <c r="G80" s="43" t="s">
        <v>159</v>
      </c>
      <c r="K80" s="9" t="s">
        <v>47</v>
      </c>
      <c r="L80" s="9"/>
      <c r="M80" s="9" t="n">
        <v>12.36</v>
      </c>
      <c r="N80" s="9"/>
      <c r="O80" s="9" t="n">
        <v>20.6</v>
      </c>
      <c r="P80" s="9"/>
      <c r="Q80" s="9" t="n">
        <v>12.36</v>
      </c>
      <c r="R80" s="22"/>
      <c r="S80" s="21"/>
      <c r="AC80" s="1" t="n">
        <v>6</v>
      </c>
      <c r="AE80" s="1" t="s">
        <v>267</v>
      </c>
    </row>
    <row r="81" customFormat="false" ht="14.25" hidden="false" customHeight="false" outlineLevel="0" collapsed="false">
      <c r="A81" s="9"/>
      <c r="B81" s="30" t="s">
        <v>275</v>
      </c>
      <c r="C81" s="37" t="n">
        <v>4200</v>
      </c>
      <c r="D81" s="7" t="n">
        <f aca="false">(C81*0.227)</f>
        <v>953.4</v>
      </c>
      <c r="E81" s="45" t="n">
        <f aca="false">C81-D81</f>
        <v>3246.6</v>
      </c>
      <c r="F81" s="45" t="s">
        <v>276</v>
      </c>
      <c r="G81" s="46" t="s">
        <v>277</v>
      </c>
      <c r="K81" s="9" t="s">
        <v>48</v>
      </c>
      <c r="L81" s="9"/>
      <c r="M81" s="9" t="n">
        <v>8.5</v>
      </c>
      <c r="N81" s="9"/>
      <c r="O81" s="9"/>
      <c r="P81" s="9"/>
      <c r="Q81" s="9" t="n">
        <v>8.5</v>
      </c>
      <c r="R81" s="22"/>
      <c r="S81" s="21"/>
      <c r="AC81" s="1" t="n">
        <v>7</v>
      </c>
      <c r="AE81" s="1" t="s">
        <v>267</v>
      </c>
    </row>
    <row r="82" customFormat="false" ht="14.25" hidden="false" customHeight="false" outlineLevel="0" collapsed="false">
      <c r="A82" s="9"/>
      <c r="B82" s="9"/>
      <c r="C82" s="9"/>
      <c r="D82" s="9"/>
      <c r="E82" s="9"/>
      <c r="F82" s="9"/>
      <c r="G82" s="9"/>
      <c r="K82" s="9"/>
      <c r="L82" s="9"/>
      <c r="M82" s="9"/>
      <c r="N82" s="9"/>
      <c r="O82" s="9"/>
      <c r="P82" s="9"/>
      <c r="Q82" s="9"/>
      <c r="R82" s="22"/>
      <c r="S82" s="21"/>
      <c r="AC82" s="1" t="n">
        <v>8</v>
      </c>
      <c r="AE82" s="1" t="s">
        <v>267</v>
      </c>
    </row>
    <row r="83" customFormat="false" ht="14.25" hidden="false" customHeight="false" outlineLevel="0" collapsed="false">
      <c r="A83" s="9"/>
      <c r="B83" s="9"/>
      <c r="C83" s="9"/>
      <c r="D83" s="9"/>
      <c r="E83" s="9"/>
      <c r="F83" s="9"/>
      <c r="G83" s="9"/>
      <c r="K83" s="9"/>
      <c r="L83" s="9"/>
      <c r="M83" s="9"/>
      <c r="N83" s="9"/>
      <c r="O83" s="9"/>
      <c r="P83" s="9"/>
      <c r="Q83" s="9"/>
      <c r="R83" s="22"/>
      <c r="S83" s="21"/>
      <c r="AC83" s="1" t="n">
        <v>9</v>
      </c>
      <c r="AE83" s="1" t="s">
        <v>267</v>
      </c>
    </row>
    <row r="84" customFormat="false" ht="14.25" hidden="false" customHeight="false" outlineLevel="0" collapsed="false">
      <c r="A84" s="9"/>
      <c r="B84" s="9"/>
      <c r="C84" s="9"/>
      <c r="D84" s="9"/>
      <c r="E84" s="9"/>
      <c r="F84" s="9"/>
      <c r="G84" s="9"/>
      <c r="K84" s="9"/>
      <c r="L84" s="9"/>
      <c r="M84" s="9"/>
      <c r="N84" s="9"/>
      <c r="O84" s="9"/>
      <c r="P84" s="9"/>
      <c r="Q84" s="9"/>
      <c r="R84" s="22"/>
      <c r="S84" s="21"/>
      <c r="AC84" s="1" t="n">
        <v>10</v>
      </c>
      <c r="AE84" s="1" t="s">
        <v>267</v>
      </c>
    </row>
    <row r="85" customFormat="false" ht="14.25" hidden="false" customHeight="false" outlineLevel="0" collapsed="false">
      <c r="A85" s="9"/>
      <c r="B85" s="9"/>
      <c r="C85" s="9"/>
      <c r="D85" s="9"/>
      <c r="E85" s="9"/>
      <c r="F85" s="9"/>
      <c r="G85" s="9"/>
      <c r="K85" s="9"/>
      <c r="L85" s="9"/>
      <c r="M85" s="9"/>
      <c r="N85" s="9"/>
      <c r="O85" s="9"/>
      <c r="P85" s="9"/>
      <c r="Q85" s="9"/>
      <c r="R85" s="22"/>
      <c r="S85" s="21"/>
      <c r="AC85" s="1" t="n">
        <v>11</v>
      </c>
      <c r="AE85" s="1" t="s">
        <v>267</v>
      </c>
    </row>
    <row r="86" customFormat="false" ht="14.25" hidden="false" customHeight="false" outlineLevel="0" collapsed="false">
      <c r="A86" s="9"/>
      <c r="B86" s="9"/>
      <c r="C86" s="34"/>
      <c r="D86" s="9" t="n">
        <f aca="false">(C86*0.094)+(C86*0.011)+(C86*0.0685)</f>
        <v>0</v>
      </c>
      <c r="E86" s="27" t="n">
        <f aca="false">C86-D86</f>
        <v>0</v>
      </c>
      <c r="F86" s="27"/>
      <c r="G86" s="41"/>
      <c r="K86" s="9" t="s">
        <v>50</v>
      </c>
      <c r="L86" s="9"/>
      <c r="M86" s="9"/>
      <c r="N86" s="9"/>
      <c r="O86" s="9"/>
      <c r="P86" s="9"/>
      <c r="Q86" s="9"/>
      <c r="R86" s="22"/>
      <c r="S86" s="21"/>
      <c r="AC86" s="1" t="n">
        <v>12</v>
      </c>
      <c r="AE86" s="1" t="s">
        <v>267</v>
      </c>
    </row>
    <row r="87" customFormat="false" ht="14.25" hidden="false" customHeight="false" outlineLevel="0" collapsed="false">
      <c r="A87" s="9"/>
      <c r="B87" s="9"/>
      <c r="C87" s="34"/>
      <c r="D87" s="7" t="n">
        <f aca="false">(C87*0.094)+(C87*0.011)+(C87*0.0685)</f>
        <v>0</v>
      </c>
      <c r="E87" s="27" t="n">
        <f aca="false">C87-D87</f>
        <v>0</v>
      </c>
      <c r="F87" s="27"/>
      <c r="G87" s="40"/>
      <c r="K87" s="9" t="s">
        <v>51</v>
      </c>
      <c r="L87" s="9"/>
      <c r="M87" s="9"/>
      <c r="N87" s="9"/>
      <c r="O87" s="9"/>
      <c r="P87" s="9"/>
      <c r="Q87" s="9"/>
      <c r="R87" s="22"/>
      <c r="S87" s="21"/>
      <c r="AC87" s="1" t="n">
        <v>13</v>
      </c>
      <c r="AE87" s="1" t="s">
        <v>267</v>
      </c>
    </row>
    <row r="88" customFormat="false" ht="14.25" hidden="false" customHeight="false" outlineLevel="0" collapsed="false">
      <c r="C88" s="1" t="n">
        <f aca="false">SUM(C73:C81)</f>
        <v>7193.05</v>
      </c>
      <c r="D88" s="1" t="n">
        <f aca="false">SUM(D75:D82)</f>
        <v>1563.85748</v>
      </c>
      <c r="E88" s="27" t="n">
        <f aca="false">C88-D88</f>
        <v>5629.19252</v>
      </c>
      <c r="M88" s="1" t="n">
        <f aca="false">SUM(M73:M87)</f>
        <v>935.07</v>
      </c>
      <c r="O88" s="1" t="n">
        <f aca="false">SUM(O73:O87)</f>
        <v>983.91</v>
      </c>
      <c r="Q88" s="1" t="n">
        <f aca="false">SUM(Q73:Q87)</f>
        <v>988.5</v>
      </c>
      <c r="R88" s="22"/>
      <c r="S88" s="21"/>
      <c r="AC88" s="1" t="n">
        <v>14</v>
      </c>
      <c r="AE88" s="1" t="s">
        <v>267</v>
      </c>
    </row>
    <row r="89" customFormat="false" ht="14.25" hidden="false" customHeight="false" outlineLevel="0" collapsed="false">
      <c r="R89" s="22"/>
      <c r="S89" s="21"/>
      <c r="AC89" s="1" t="n">
        <v>15</v>
      </c>
      <c r="AE89" s="1" t="s">
        <v>267</v>
      </c>
    </row>
    <row r="90" customFormat="false" ht="14.25" hidden="false" customHeight="false" outlineLevel="0" collapsed="false">
      <c r="A90" s="14" t="s">
        <v>52</v>
      </c>
      <c r="B90" s="14" t="n">
        <f aca="false">D90/3</f>
        <v>1876.39750666667</v>
      </c>
      <c r="D90" s="1" t="n">
        <f aca="false">C88-D88</f>
        <v>5629.19252</v>
      </c>
      <c r="K90" s="15" t="s">
        <v>53</v>
      </c>
      <c r="L90" s="15"/>
      <c r="M90" s="15" t="n">
        <f aca="false">B90-M88</f>
        <v>941.327506666667</v>
      </c>
      <c r="N90" s="15"/>
      <c r="O90" s="15" t="n">
        <f aca="false">SUM(B90-O88)</f>
        <v>892.487506666667</v>
      </c>
      <c r="P90" s="15"/>
      <c r="Q90" s="15" t="n">
        <f aca="false">SUM(B90-Q88)</f>
        <v>887.897506666667</v>
      </c>
      <c r="R90" s="23"/>
      <c r="S90" s="21"/>
      <c r="AC90" s="1" t="n">
        <v>16</v>
      </c>
      <c r="AE90" s="1" t="s">
        <v>267</v>
      </c>
    </row>
    <row r="91" customFormat="false" ht="14.25" hidden="false" customHeight="false" outlineLevel="0" collapsed="false">
      <c r="K91" s="14" t="s">
        <v>54</v>
      </c>
      <c r="L91" s="14"/>
      <c r="M91" s="14"/>
      <c r="N91" s="14"/>
      <c r="O91" s="14"/>
      <c r="P91" s="14"/>
      <c r="Q91" s="14" t="n">
        <f aca="false">SUM(M90+O90+Q90+Q66)</f>
        <v>-560.317699999999</v>
      </c>
      <c r="R91" s="22"/>
      <c r="S91" s="21"/>
      <c r="AC91" s="1" t="n">
        <v>17</v>
      </c>
      <c r="AE91" s="1" t="s">
        <v>267</v>
      </c>
    </row>
    <row r="92" customFormat="false" ht="14.25" hidden="false" customHeight="false" outlineLevel="0" collapsed="false">
      <c r="A92" s="22"/>
      <c r="B92" s="22"/>
      <c r="C92" s="22"/>
      <c r="D92" s="22"/>
      <c r="E92" s="22"/>
      <c r="F92" s="22"/>
      <c r="G92" s="22"/>
      <c r="H92" s="22"/>
      <c r="I92" s="21"/>
      <c r="J92" s="22"/>
      <c r="K92" s="22"/>
      <c r="L92" s="22"/>
      <c r="M92" s="22"/>
      <c r="N92" s="22"/>
      <c r="O92" s="22"/>
      <c r="P92" s="22"/>
      <c r="Q92" s="22"/>
      <c r="R92" s="22"/>
      <c r="S92" s="21"/>
      <c r="AC92" s="1" t="n">
        <v>18</v>
      </c>
      <c r="AE92" s="1" t="s">
        <v>267</v>
      </c>
    </row>
    <row r="93" customFormat="false" ht="14.25" hidden="false" customHeight="false" outlineLevel="0" collapsed="false">
      <c r="A93" s="22"/>
      <c r="B93" s="22"/>
      <c r="C93" s="22"/>
      <c r="D93" s="22"/>
      <c r="E93" s="22"/>
      <c r="F93" s="22"/>
      <c r="G93" s="22"/>
      <c r="H93" s="22"/>
      <c r="I93" s="21"/>
      <c r="J93" s="22"/>
      <c r="K93" s="22"/>
      <c r="L93" s="22"/>
      <c r="M93" s="22"/>
      <c r="N93" s="22"/>
      <c r="O93" s="22"/>
      <c r="P93" s="22"/>
      <c r="Q93" s="22"/>
      <c r="R93" s="22"/>
      <c r="S93" s="21"/>
      <c r="AC93" s="1" t="n">
        <v>19</v>
      </c>
      <c r="AE93" s="1" t="s">
        <v>267</v>
      </c>
    </row>
    <row r="94" customFormat="false" ht="14.25" hidden="false" customHeight="false" outlineLevel="0" collapsed="false">
      <c r="A94" s="22"/>
      <c r="B94" s="22"/>
      <c r="C94" s="22"/>
      <c r="D94" s="22"/>
      <c r="E94" s="22"/>
      <c r="F94" s="22"/>
      <c r="G94" s="22"/>
      <c r="H94" s="22"/>
      <c r="I94" s="21"/>
      <c r="J94" s="22"/>
      <c r="K94" s="22"/>
      <c r="L94" s="22"/>
      <c r="M94" s="22"/>
      <c r="N94" s="22"/>
      <c r="O94" s="22"/>
      <c r="P94" s="22"/>
      <c r="Q94" s="22"/>
      <c r="R94" s="22"/>
      <c r="S94" s="21"/>
      <c r="AC94" s="1" t="n">
        <v>20</v>
      </c>
      <c r="AE94" s="1" t="s">
        <v>267</v>
      </c>
    </row>
    <row r="95" customFormat="false" ht="14.25" hidden="false" customHeight="false" outlineLevel="0" collapsed="false">
      <c r="A95" s="24"/>
      <c r="B95" s="24"/>
      <c r="C95" s="24" t="n">
        <f aca="false">SUM(C88+C40+C63+C17)</f>
        <v>16661.66</v>
      </c>
      <c r="D95" s="24" t="n">
        <f aca="false">(C95*0.227)</f>
        <v>3782.19682</v>
      </c>
      <c r="E95" s="24"/>
      <c r="F95" s="24"/>
      <c r="G95" s="24"/>
      <c r="AC95" s="1" t="n">
        <v>21</v>
      </c>
      <c r="AE95" s="1" t="s">
        <v>267</v>
      </c>
    </row>
    <row r="96" customFormat="false" ht="14.25" hidden="false" customHeight="false" outlineLevel="0" collapsed="false">
      <c r="A96" s="24" t="s">
        <v>95</v>
      </c>
      <c r="B96" s="24" t="n">
        <f aca="false">(C95)/12</f>
        <v>1388.47166666667</v>
      </c>
      <c r="C96" s="24"/>
      <c r="D96" s="24"/>
      <c r="E96" s="24"/>
      <c r="F96" s="24"/>
      <c r="G96" s="24"/>
      <c r="AC96" s="1" t="n">
        <v>22</v>
      </c>
      <c r="AE96" s="1" t="s">
        <v>267</v>
      </c>
    </row>
    <row r="97" customFormat="false" ht="14.25" hidden="false" customHeight="false" outlineLevel="0" collapsed="false">
      <c r="A97" s="24" t="s">
        <v>228</v>
      </c>
      <c r="B97" s="24" t="n">
        <f aca="false">(D97)/12</f>
        <v>1073.28859833333</v>
      </c>
      <c r="C97" s="24"/>
      <c r="D97" s="24" t="n">
        <f aca="false">C95-D95</f>
        <v>12879.46318</v>
      </c>
      <c r="E97" s="24"/>
      <c r="F97" s="24"/>
      <c r="G97" s="24"/>
      <c r="AC97" s="1" t="n">
        <v>23</v>
      </c>
      <c r="AE97" s="1" t="s">
        <v>267</v>
      </c>
    </row>
    <row r="98" customFormat="false" ht="14.25" hidden="false" customHeight="false" outlineLevel="0" collapsed="false">
      <c r="AC98" s="1" t="n">
        <v>24</v>
      </c>
      <c r="AE98" s="1" t="s">
        <v>267</v>
      </c>
    </row>
    <row r="99" customFormat="false" ht="14.25" hidden="false" customHeight="false" outlineLevel="0" collapsed="false">
      <c r="AC99" s="1" t="n">
        <v>24</v>
      </c>
      <c r="AE99" s="1" t="s">
        <v>267</v>
      </c>
    </row>
    <row r="100" customFormat="false" ht="14.25" hidden="false" customHeight="false" outlineLevel="0" collapsed="false">
      <c r="AC100" s="1" t="n">
        <v>25</v>
      </c>
      <c r="AE100" s="1" t="s">
        <v>267</v>
      </c>
    </row>
    <row r="101" customFormat="false" ht="14.25" hidden="false" customHeight="false" outlineLevel="0" collapsed="false">
      <c r="A101" s="1" t="s">
        <v>278</v>
      </c>
      <c r="B101" s="1" t="s">
        <v>279</v>
      </c>
      <c r="C101" s="1" t="n">
        <v>1450</v>
      </c>
      <c r="D101" s="1" t="n">
        <f aca="false">SUM(C101:C103)</f>
        <v>2150</v>
      </c>
      <c r="AC101" s="1" t="n">
        <v>26</v>
      </c>
      <c r="AE101" s="1" t="s">
        <v>267</v>
      </c>
    </row>
    <row r="102" customFormat="false" ht="14.25" hidden="false" customHeight="false" outlineLevel="0" collapsed="false">
      <c r="B102" s="1" t="s">
        <v>280</v>
      </c>
      <c r="C102" s="1" t="n">
        <v>700</v>
      </c>
      <c r="AC102" s="1" t="n">
        <v>27</v>
      </c>
      <c r="AE102" s="1" t="s">
        <v>267</v>
      </c>
    </row>
    <row r="103" customFormat="false" ht="14.25" hidden="false" customHeight="false" outlineLevel="0" collapsed="false">
      <c r="AC103" s="1" t="n">
        <v>28</v>
      </c>
      <c r="AE103" s="1" t="s">
        <v>267</v>
      </c>
    </row>
    <row r="104" customFormat="false" ht="14.25" hidden="false" customHeight="false" outlineLevel="0" collapsed="false">
      <c r="AC104" s="1" t="n">
        <v>29</v>
      </c>
      <c r="AE104" s="1" t="s">
        <v>267</v>
      </c>
    </row>
    <row r="105" customFormat="false" ht="14.25" hidden="false" customHeight="false" outlineLevel="0" collapsed="false">
      <c r="AC105" s="1" t="n">
        <v>30</v>
      </c>
      <c r="AE105" s="1" t="s">
        <v>267</v>
      </c>
    </row>
    <row r="106" customFormat="false" ht="14.25" hidden="false" customHeight="false" outlineLevel="0" collapsed="false">
      <c r="AC106" s="1" t="n">
        <v>31</v>
      </c>
      <c r="AE106" s="1" t="s">
        <v>267</v>
      </c>
    </row>
    <row r="107" customFormat="false" ht="14.25" hidden="false" customHeight="false" outlineLevel="0" collapsed="false">
      <c r="AC107" s="1" t="n">
        <v>32</v>
      </c>
      <c r="AE107" s="1" t="s">
        <v>267</v>
      </c>
    </row>
    <row r="108" customFormat="false" ht="14.25" hidden="false" customHeight="false" outlineLevel="0" collapsed="false">
      <c r="AC108" s="1" t="n">
        <v>33</v>
      </c>
      <c r="AE108" s="1" t="s">
        <v>267</v>
      </c>
    </row>
    <row r="109" customFormat="false" ht="14.25" hidden="false" customHeight="false" outlineLevel="0" collapsed="false">
      <c r="AC109" s="1" t="n">
        <v>34</v>
      </c>
      <c r="AE109" s="1" t="s">
        <v>267</v>
      </c>
    </row>
    <row r="110" customFormat="false" ht="14.25" hidden="false" customHeight="false" outlineLevel="0" collapsed="false">
      <c r="AC110" s="1" t="n">
        <v>35</v>
      </c>
      <c r="AE110" s="1" t="s">
        <v>267</v>
      </c>
    </row>
    <row r="111" customFormat="false" ht="14.25" hidden="false" customHeight="false" outlineLevel="0" collapsed="false">
      <c r="AC111" s="1" t="n">
        <v>36</v>
      </c>
      <c r="AE111" s="1" t="s">
        <v>267</v>
      </c>
    </row>
    <row r="112" customFormat="false" ht="14.25" hidden="false" customHeight="false" outlineLevel="0" collapsed="false">
      <c r="AC112" s="1" t="n">
        <v>37</v>
      </c>
      <c r="AE112" s="1" t="s">
        <v>267</v>
      </c>
    </row>
    <row r="113" customFormat="false" ht="14.25" hidden="false" customHeight="false" outlineLevel="0" collapsed="false">
      <c r="AC113" s="1" t="n">
        <v>38</v>
      </c>
      <c r="AE113" s="1" t="s">
        <v>267</v>
      </c>
    </row>
    <row r="114" customFormat="false" ht="14.25" hidden="false" customHeight="false" outlineLevel="0" collapsed="false">
      <c r="AC114" s="1" t="n">
        <v>39</v>
      </c>
      <c r="AE114" s="1" t="s">
        <v>267</v>
      </c>
    </row>
    <row r="115" customFormat="false" ht="14.25" hidden="false" customHeight="false" outlineLevel="0" collapsed="false">
      <c r="AC115" s="1" t="n">
        <v>40</v>
      </c>
      <c r="AE115" s="1" t="s">
        <v>267</v>
      </c>
    </row>
    <row r="116" customFormat="false" ht="14.25" hidden="false" customHeight="false" outlineLevel="0" collapsed="false">
      <c r="AC116" s="1" t="n">
        <v>41</v>
      </c>
      <c r="AE116" s="1" t="s">
        <v>267</v>
      </c>
    </row>
    <row r="117" customFormat="false" ht="14.25" hidden="false" customHeight="false" outlineLevel="0" collapsed="false">
      <c r="AC117" s="1" t="n">
        <v>42</v>
      </c>
      <c r="AE117" s="1" t="s">
        <v>267</v>
      </c>
    </row>
  </sheetData>
  <mergeCells count="22">
    <mergeCell ref="A1:E1"/>
    <mergeCell ref="K1:Q1"/>
    <mergeCell ref="L3:M3"/>
    <mergeCell ref="N3:O3"/>
    <mergeCell ref="P3:Q3"/>
    <mergeCell ref="A24:E24"/>
    <mergeCell ref="K24:Q24"/>
    <mergeCell ref="L26:M26"/>
    <mergeCell ref="N26:O26"/>
    <mergeCell ref="P26:Q26"/>
    <mergeCell ref="K44:O44"/>
    <mergeCell ref="A47:E47"/>
    <mergeCell ref="K47:Q47"/>
    <mergeCell ref="L49:M49"/>
    <mergeCell ref="N49:O49"/>
    <mergeCell ref="P49:Q49"/>
    <mergeCell ref="K67:O67"/>
    <mergeCell ref="A70:E70"/>
    <mergeCell ref="K70:Q70"/>
    <mergeCell ref="L72:M72"/>
    <mergeCell ref="N72:O72"/>
    <mergeCell ref="P72:Q7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97"/>
  <sheetViews>
    <sheetView showFormulas="false" showGridLines="true" showRowColHeaders="true" showZeros="true" rightToLeft="false" tabSelected="false" showOutlineSymbols="true" defaultGridColor="true" view="normal" topLeftCell="A58" colorId="64" zoomScale="85" zoomScaleNormal="85" zoomScalePageLayoutView="100" workbookViewId="0">
      <selection pane="topLeft" activeCell="C94" activeCellId="0" sqref="C94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4.44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7" min="5" style="1" width="16.22"/>
    <col collapsed="false" customWidth="true" hidden="false" outlineLevel="0" max="8" min="8" style="1" width="4.22"/>
    <col collapsed="false" customWidth="true" hidden="false" outlineLevel="0" max="9" min="9" style="10" width="4.22"/>
    <col collapsed="false" customWidth="true" hidden="false" outlineLevel="0" max="10" min="10" style="1" width="4.22"/>
    <col collapsed="false" customWidth="true" hidden="false" outlineLevel="0" max="11" min="11" style="1" width="17.76"/>
    <col collapsed="false" customWidth="true" hidden="false" outlineLevel="0" max="18" min="18" style="1" width="2.77"/>
    <col collapsed="false" customWidth="true" hidden="false" outlineLevel="0" max="19" min="19" style="10" width="3.44"/>
    <col collapsed="false" customWidth="true" hidden="false" outlineLevel="0" max="21" min="21" style="1" width="12"/>
    <col collapsed="false" customWidth="true" hidden="false" outlineLevel="0" max="23" min="22" style="1" width="10.78"/>
    <col collapsed="false" customWidth="true" hidden="false" outlineLevel="0" max="24" min="24" style="1" width="13"/>
  </cols>
  <sheetData>
    <row r="1" customFormat="false" ht="22.05" hidden="false" customHeight="false" outlineLevel="0" collapsed="false">
      <c r="A1" s="2" t="s">
        <v>281</v>
      </c>
      <c r="B1" s="2"/>
      <c r="C1" s="2"/>
      <c r="D1" s="2"/>
      <c r="E1" s="2"/>
      <c r="F1" s="31"/>
      <c r="G1" s="31"/>
      <c r="K1" s="11" t="s">
        <v>152</v>
      </c>
      <c r="L1" s="11"/>
      <c r="M1" s="11"/>
      <c r="N1" s="11"/>
      <c r="O1" s="11"/>
      <c r="P1" s="11"/>
      <c r="Q1" s="11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K3" s="3" t="s">
        <v>28</v>
      </c>
      <c r="L3" s="12" t="s">
        <v>29</v>
      </c>
      <c r="M3" s="12"/>
      <c r="N3" s="12" t="s">
        <v>30</v>
      </c>
      <c r="O3" s="12"/>
      <c r="P3" s="13" t="s">
        <v>31</v>
      </c>
      <c r="Q3" s="13"/>
    </row>
    <row r="4" customFormat="false" ht="14.25" hidden="false" customHeight="false" outlineLevel="0" collapsed="false">
      <c r="A4" s="6"/>
      <c r="B4" s="9" t="s">
        <v>38</v>
      </c>
      <c r="C4" s="34" t="n">
        <v>90.44</v>
      </c>
      <c r="D4" s="7" t="n">
        <f aca="false">(C4*0.22)</f>
        <v>19.8968</v>
      </c>
      <c r="E4" s="27" t="n">
        <f aca="false">C4-D4</f>
        <v>70.5432</v>
      </c>
      <c r="F4" s="38" t="s">
        <v>282</v>
      </c>
      <c r="G4" s="27" t="s">
        <v>159</v>
      </c>
      <c r="K4" s="7" t="s">
        <v>33</v>
      </c>
      <c r="L4" s="7"/>
      <c r="M4" s="7" t="n">
        <v>800</v>
      </c>
      <c r="N4" s="7"/>
      <c r="O4" s="7" t="n">
        <v>800</v>
      </c>
      <c r="P4" s="7"/>
      <c r="Q4" s="7" t="n">
        <v>800</v>
      </c>
    </row>
    <row r="5" customFormat="false" ht="14.25" hidden="false" customHeight="false" outlineLevel="0" collapsed="false">
      <c r="A5" s="8"/>
      <c r="B5" s="9" t="s">
        <v>40</v>
      </c>
      <c r="C5" s="34" t="n">
        <v>273.8</v>
      </c>
      <c r="D5" s="7" t="n">
        <f aca="false">(C5*0.22)</f>
        <v>60.236</v>
      </c>
      <c r="E5" s="27" t="n">
        <f aca="false">C5-D5</f>
        <v>213.564</v>
      </c>
      <c r="F5" s="38" t="s">
        <v>283</v>
      </c>
      <c r="G5" s="27" t="s">
        <v>159</v>
      </c>
      <c r="K5" s="9" t="s">
        <v>35</v>
      </c>
      <c r="L5" s="9"/>
      <c r="M5" s="9"/>
      <c r="N5" s="9"/>
      <c r="O5" s="9"/>
      <c r="P5" s="9"/>
      <c r="Q5" s="9"/>
    </row>
    <row r="6" customFormat="false" ht="14.25" hidden="false" customHeight="false" outlineLevel="0" collapsed="false">
      <c r="A6" s="8"/>
      <c r="B6" s="33" t="s">
        <v>42</v>
      </c>
      <c r="C6" s="34" t="n">
        <v>26.6</v>
      </c>
      <c r="D6" s="7" t="n">
        <f aca="false">(C6*0.22)</f>
        <v>5.852</v>
      </c>
      <c r="E6" s="38" t="n">
        <f aca="false">C6-D6</f>
        <v>20.748</v>
      </c>
      <c r="F6" s="38" t="s">
        <v>284</v>
      </c>
      <c r="G6" s="38" t="s">
        <v>159</v>
      </c>
      <c r="K6" s="9" t="s">
        <v>102</v>
      </c>
      <c r="L6" s="9"/>
      <c r="M6" s="9"/>
      <c r="N6" s="9"/>
      <c r="O6" s="9"/>
      <c r="P6" s="9"/>
      <c r="Q6" s="9"/>
    </row>
    <row r="7" customFormat="false" ht="14.25" hidden="false" customHeight="false" outlineLevel="0" collapsed="false">
      <c r="A7" s="8"/>
      <c r="B7" s="33" t="s">
        <v>103</v>
      </c>
      <c r="C7" s="34" t="n">
        <v>145.54</v>
      </c>
      <c r="D7" s="7" t="n">
        <f aca="false">(C7*0.22)</f>
        <v>32.0188</v>
      </c>
      <c r="E7" s="38" t="n">
        <f aca="false">C7-D7</f>
        <v>113.5212</v>
      </c>
      <c r="F7" s="38" t="s">
        <v>285</v>
      </c>
      <c r="G7" s="38" t="s">
        <v>159</v>
      </c>
      <c r="K7" s="9" t="s">
        <v>39</v>
      </c>
      <c r="L7" s="9"/>
      <c r="M7" s="9" t="n">
        <v>26.71</v>
      </c>
      <c r="N7" s="9"/>
      <c r="O7" s="9" t="n">
        <v>26.31</v>
      </c>
      <c r="P7" s="9"/>
      <c r="Q7" s="9" t="n">
        <v>26.31</v>
      </c>
    </row>
    <row r="8" customFormat="false" ht="14.25" hidden="false" customHeight="false" outlineLevel="0" collapsed="false">
      <c r="A8" s="8"/>
      <c r="B8" s="33" t="s">
        <v>104</v>
      </c>
      <c r="C8" s="34" t="n">
        <v>124.45</v>
      </c>
      <c r="D8" s="7" t="n">
        <f aca="false">(C8*0.22)</f>
        <v>27.379</v>
      </c>
      <c r="E8" s="38" t="n">
        <f aca="false">C8-D8</f>
        <v>97.071</v>
      </c>
      <c r="F8" s="38" t="s">
        <v>286</v>
      </c>
      <c r="G8" s="38" t="s">
        <v>159</v>
      </c>
      <c r="K8" s="9" t="s">
        <v>41</v>
      </c>
      <c r="L8" s="9"/>
      <c r="M8" s="9" t="n">
        <v>50</v>
      </c>
      <c r="N8" s="9"/>
      <c r="O8" s="9" t="n">
        <v>50</v>
      </c>
      <c r="P8" s="9"/>
      <c r="Q8" s="9" t="n">
        <v>50</v>
      </c>
    </row>
    <row r="9" customFormat="false" ht="14.25" hidden="false" customHeight="false" outlineLevel="0" collapsed="false">
      <c r="A9" s="8"/>
      <c r="B9" s="33" t="s">
        <v>44</v>
      </c>
      <c r="C9" s="34" t="n">
        <v>0</v>
      </c>
      <c r="D9" s="7" t="n">
        <f aca="false">(C9*0.22)</f>
        <v>0</v>
      </c>
      <c r="E9" s="38" t="n">
        <f aca="false">C9-D9</f>
        <v>0</v>
      </c>
      <c r="F9" s="38" t="n">
        <v>0</v>
      </c>
      <c r="G9" s="38" t="s">
        <v>159</v>
      </c>
      <c r="K9" s="9" t="s">
        <v>43</v>
      </c>
      <c r="L9" s="9"/>
      <c r="M9" s="9" t="n">
        <v>6</v>
      </c>
      <c r="N9" s="9"/>
      <c r="O9" s="9" t="n">
        <v>6</v>
      </c>
      <c r="P9" s="9"/>
      <c r="Q9" s="9" t="n">
        <v>6</v>
      </c>
    </row>
    <row r="10" customFormat="false" ht="14.25" hidden="false" customHeight="false" outlineLevel="0" collapsed="false">
      <c r="A10" s="8"/>
      <c r="B10" s="34" t="s">
        <v>287</v>
      </c>
      <c r="C10" s="33" t="n">
        <v>490</v>
      </c>
      <c r="D10" s="7" t="n">
        <f aca="false">(C10*0.22)</f>
        <v>107.8</v>
      </c>
      <c r="E10" s="38" t="n">
        <f aca="false">C10-D10</f>
        <v>382.2</v>
      </c>
      <c r="F10" s="39" t="s">
        <v>288</v>
      </c>
      <c r="G10" s="38" t="s">
        <v>159</v>
      </c>
      <c r="K10" s="9" t="s">
        <v>45</v>
      </c>
      <c r="L10" s="9"/>
      <c r="M10" s="9" t="n">
        <v>31.9</v>
      </c>
      <c r="N10" s="9" t="n">
        <v>9.22</v>
      </c>
      <c r="O10" s="9" t="n">
        <v>47.7</v>
      </c>
      <c r="P10" s="9"/>
      <c r="Q10" s="9" t="n">
        <v>31.9</v>
      </c>
    </row>
    <row r="11" customFormat="false" ht="14.25" hidden="false" customHeight="false" outlineLevel="0" collapsed="false">
      <c r="A11" s="9"/>
      <c r="B11" s="33"/>
      <c r="C11" s="33"/>
      <c r="D11" s="7" t="n">
        <f aca="false">(C11*0.22)</f>
        <v>0</v>
      </c>
      <c r="E11" s="33"/>
      <c r="F11" s="33"/>
      <c r="G11" s="33"/>
      <c r="K11" s="9" t="s">
        <v>47</v>
      </c>
      <c r="L11" s="9"/>
      <c r="M11" s="9" t="n">
        <v>12.36</v>
      </c>
      <c r="N11" s="9"/>
      <c r="O11" s="9" t="n">
        <v>20.6</v>
      </c>
      <c r="P11" s="9"/>
      <c r="Q11" s="9" t="n">
        <v>12.36</v>
      </c>
    </row>
    <row r="12" customFormat="false" ht="14.25" hidden="false" customHeight="false" outlineLevel="0" collapsed="false">
      <c r="A12" s="9"/>
      <c r="B12" s="47" t="s">
        <v>289</v>
      </c>
      <c r="C12" s="48" t="n">
        <v>150</v>
      </c>
      <c r="D12" s="49" t="n">
        <f aca="false">(C12*0.22)</f>
        <v>33</v>
      </c>
      <c r="E12" s="50" t="n">
        <f aca="false">C12-D12</f>
        <v>117</v>
      </c>
      <c r="F12" s="51" t="s">
        <v>290</v>
      </c>
      <c r="G12" s="50" t="s">
        <v>277</v>
      </c>
      <c r="K12" s="9" t="s">
        <v>48</v>
      </c>
      <c r="L12" s="9"/>
      <c r="M12" s="9" t="n">
        <v>8.5</v>
      </c>
      <c r="N12" s="9"/>
      <c r="O12" s="9"/>
      <c r="P12" s="9"/>
      <c r="Q12" s="9" t="n">
        <v>8.5</v>
      </c>
    </row>
    <row r="13" customFormat="false" ht="14.25" hidden="false" customHeight="false" outlineLevel="0" collapsed="false">
      <c r="A13" s="9"/>
      <c r="B13" s="34" t="s">
        <v>291</v>
      </c>
      <c r="C13" s="25" t="n">
        <v>1700</v>
      </c>
      <c r="D13" s="7" t="n">
        <f aca="false">(C13*0.22)</f>
        <v>374</v>
      </c>
      <c r="E13" s="38" t="n">
        <f aca="false">C13-D13</f>
        <v>1326</v>
      </c>
      <c r="F13" s="39" t="s">
        <v>292</v>
      </c>
      <c r="G13" s="52" t="s">
        <v>159</v>
      </c>
      <c r="K13" s="9" t="s">
        <v>106</v>
      </c>
      <c r="L13" s="9"/>
      <c r="M13" s="9" t="n">
        <v>45</v>
      </c>
      <c r="N13" s="9"/>
      <c r="O13" s="9" t="n">
        <v>45</v>
      </c>
      <c r="P13" s="9"/>
      <c r="Q13" s="9" t="n">
        <v>45</v>
      </c>
    </row>
    <row r="14" customFormat="false" ht="14.25" hidden="false" customHeight="false" outlineLevel="0" collapsed="false">
      <c r="A14" s="9"/>
      <c r="B14" s="34" t="s">
        <v>293</v>
      </c>
      <c r="C14" s="1" t="n">
        <v>1200</v>
      </c>
      <c r="D14" s="7" t="n">
        <f aca="false">(C14*0.22)</f>
        <v>264</v>
      </c>
      <c r="E14" s="38" t="n">
        <f aca="false">C14-D14</f>
        <v>936</v>
      </c>
      <c r="F14" s="53" t="s">
        <v>294</v>
      </c>
      <c r="G14" s="38" t="s">
        <v>159</v>
      </c>
      <c r="K14" s="9" t="s">
        <v>50</v>
      </c>
      <c r="L14" s="9"/>
      <c r="M14" s="9"/>
      <c r="N14" s="9"/>
      <c r="O14" s="9"/>
      <c r="P14" s="9"/>
      <c r="Q14" s="9"/>
    </row>
    <row r="15" customFormat="false" ht="14.25" hidden="false" customHeight="false" outlineLevel="0" collapsed="false">
      <c r="A15" s="9"/>
      <c r="K15" s="9" t="s">
        <v>51</v>
      </c>
      <c r="L15" s="9"/>
      <c r="M15" s="9"/>
      <c r="N15" s="9"/>
      <c r="O15" s="9"/>
      <c r="P15" s="9"/>
      <c r="Q15" s="9"/>
    </row>
    <row r="16" customFormat="false" ht="14.25" hidden="false" customHeight="false" outlineLevel="0" collapsed="false">
      <c r="A16" s="9"/>
      <c r="B16" s="9"/>
      <c r="C16" s="9"/>
      <c r="D16" s="9"/>
      <c r="E16" s="9"/>
      <c r="F16" s="9"/>
      <c r="G16" s="9"/>
      <c r="K16" s="9" t="s">
        <v>51</v>
      </c>
      <c r="L16" s="9"/>
      <c r="M16" s="9"/>
      <c r="N16" s="9"/>
      <c r="O16" s="9"/>
      <c r="P16" s="9"/>
      <c r="Q16" s="9"/>
    </row>
    <row r="17" customFormat="false" ht="14.25" hidden="false" customHeight="false" outlineLevel="0" collapsed="false">
      <c r="A17" s="9"/>
      <c r="C17" s="1" t="n">
        <f aca="false">SUM(C4:C16)</f>
        <v>4200.83</v>
      </c>
      <c r="D17" s="1" t="n">
        <f aca="false">SUM(D4:D16)</f>
        <v>924.1826</v>
      </c>
      <c r="E17" s="26" t="e">
        <f aca="false">SUM(E4:E56)</f>
        <v>#VALUE!</v>
      </c>
      <c r="M17" s="1" t="n">
        <f aca="false">SUM(M3:M16)</f>
        <v>980.47</v>
      </c>
      <c r="O17" s="1" t="n">
        <f aca="false">SUM(O3:O16)</f>
        <v>995.61</v>
      </c>
      <c r="Q17" s="1" t="n">
        <f aca="false">SUM(Q3:Q16)</f>
        <v>980.07</v>
      </c>
    </row>
    <row r="19" customFormat="false" ht="14.25" hidden="false" customHeight="false" outlineLevel="0" collapsed="false">
      <c r="A19" s="14" t="s">
        <v>52</v>
      </c>
      <c r="B19" s="14" t="n">
        <f aca="false">D19/3</f>
        <v>1092.2158</v>
      </c>
      <c r="D19" s="1" t="n">
        <f aca="false">C17-D17</f>
        <v>3276.6474</v>
      </c>
      <c r="K19" s="15" t="s">
        <v>53</v>
      </c>
      <c r="L19" s="15"/>
      <c r="M19" s="15" t="n">
        <f aca="false">B19-M17</f>
        <v>111.7458</v>
      </c>
      <c r="N19" s="15"/>
      <c r="O19" s="15" t="n">
        <f aca="false">SUM(B19-O17)</f>
        <v>96.6057999999999</v>
      </c>
      <c r="P19" s="15"/>
      <c r="Q19" s="15" t="n">
        <f aca="false">SUM(B19-Q17)</f>
        <v>112.1458</v>
      </c>
    </row>
    <row r="20" customFormat="false" ht="14.25" hidden="false" customHeight="false" outlineLevel="0" collapsed="false">
      <c r="K20" s="14" t="s">
        <v>54</v>
      </c>
      <c r="L20" s="14"/>
      <c r="M20" s="14"/>
      <c r="N20" s="14"/>
      <c r="O20" s="14"/>
      <c r="P20" s="14"/>
      <c r="Q20" s="14" t="n">
        <f aca="false">SUM(M19+O19+Q19)</f>
        <v>320.4974</v>
      </c>
    </row>
    <row r="22" customFormat="false" ht="14.25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J22" s="10"/>
      <c r="K22" s="10"/>
      <c r="L22" s="10"/>
      <c r="M22" s="10"/>
      <c r="N22" s="10"/>
      <c r="O22" s="10"/>
      <c r="P22" s="10"/>
      <c r="Q22" s="10"/>
      <c r="R22" s="10"/>
    </row>
    <row r="23" customFormat="false" ht="14.25" hidden="false" customHeight="false" outlineLevel="0" collapsed="false">
      <c r="A23" s="10"/>
      <c r="B23" s="10"/>
      <c r="C23" s="10"/>
      <c r="D23" s="10"/>
      <c r="E23" s="10"/>
      <c r="F23" s="10"/>
      <c r="G23" s="10"/>
      <c r="H23" s="10"/>
      <c r="J23" s="10"/>
      <c r="K23" s="10"/>
      <c r="L23" s="10"/>
      <c r="M23" s="10"/>
      <c r="N23" s="10"/>
      <c r="O23" s="10"/>
      <c r="P23" s="10"/>
      <c r="Q23" s="10"/>
      <c r="R23" s="10"/>
      <c r="T23" s="10"/>
      <c r="U23" s="10"/>
      <c r="V23" s="10"/>
      <c r="W23" s="10"/>
      <c r="X23" s="10"/>
    </row>
    <row r="24" customFormat="false" ht="22.05" hidden="false" customHeight="false" outlineLevel="0" collapsed="false">
      <c r="A24" s="54" t="s">
        <v>295</v>
      </c>
      <c r="B24" s="54"/>
      <c r="C24" s="54"/>
      <c r="D24" s="54"/>
      <c r="E24" s="54"/>
      <c r="F24" s="54"/>
      <c r="G24" s="54"/>
      <c r="K24" s="11" t="s">
        <v>169</v>
      </c>
      <c r="L24" s="11"/>
      <c r="M24" s="11"/>
      <c r="N24" s="11"/>
      <c r="O24" s="11"/>
      <c r="P24" s="11"/>
      <c r="Q24" s="11"/>
    </row>
    <row r="26" customFormat="false" ht="14.25" hidden="false" customHeight="false" outlineLevel="0" collapsed="false">
      <c r="A26" s="3" t="s">
        <v>1</v>
      </c>
      <c r="B26" s="4" t="s">
        <v>2</v>
      </c>
      <c r="C26" s="4" t="s">
        <v>3</v>
      </c>
      <c r="D26" s="4" t="s">
        <v>4</v>
      </c>
      <c r="E26" s="4" t="s">
        <v>5</v>
      </c>
      <c r="F26" s="4" t="s">
        <v>153</v>
      </c>
      <c r="G26" s="5" t="s">
        <v>154</v>
      </c>
      <c r="K26" s="3" t="s">
        <v>28</v>
      </c>
      <c r="L26" s="12" t="s">
        <v>57</v>
      </c>
      <c r="M26" s="12"/>
      <c r="N26" s="12" t="s">
        <v>58</v>
      </c>
      <c r="O26" s="12"/>
      <c r="P26" s="13" t="s">
        <v>59</v>
      </c>
      <c r="Q26" s="13"/>
    </row>
    <row r="27" customFormat="false" ht="14.25" hidden="false" customHeight="false" outlineLevel="0" collapsed="false">
      <c r="A27" s="6"/>
      <c r="B27" s="33" t="s">
        <v>62</v>
      </c>
      <c r="C27" s="9" t="n">
        <v>0</v>
      </c>
      <c r="D27" s="28" t="n">
        <f aca="false">(C27*0.22)</f>
        <v>0</v>
      </c>
      <c r="E27" s="38" t="n">
        <f aca="false">C27-D27</f>
        <v>0</v>
      </c>
      <c r="F27" s="33" t="s">
        <v>296</v>
      </c>
      <c r="G27" s="43" t="s">
        <v>297</v>
      </c>
      <c r="K27" s="7" t="s">
        <v>33</v>
      </c>
      <c r="L27" s="7"/>
      <c r="M27" s="7" t="n">
        <v>800</v>
      </c>
      <c r="N27" s="7"/>
      <c r="O27" s="7" t="n">
        <v>800</v>
      </c>
      <c r="P27" s="7"/>
      <c r="Q27" s="7" t="n">
        <v>800</v>
      </c>
    </row>
    <row r="28" customFormat="false" ht="14.25" hidden="false" customHeight="false" outlineLevel="0" collapsed="false">
      <c r="A28" s="8"/>
      <c r="B28" s="33" t="s">
        <v>63</v>
      </c>
      <c r="C28" s="9" t="n">
        <v>142.5</v>
      </c>
      <c r="D28" s="28" t="n">
        <f aca="false">(C28*0.22)</f>
        <v>31.35</v>
      </c>
      <c r="E28" s="38" t="n">
        <f aca="false">C28-D28</f>
        <v>111.15</v>
      </c>
      <c r="F28" s="39" t="s">
        <v>298</v>
      </c>
      <c r="G28" s="38" t="s">
        <v>159</v>
      </c>
      <c r="K28" s="9" t="s">
        <v>35</v>
      </c>
      <c r="L28" s="9"/>
      <c r="M28" s="9"/>
      <c r="N28" s="9"/>
      <c r="O28" s="9"/>
      <c r="P28" s="9"/>
      <c r="Q28" s="9"/>
    </row>
    <row r="29" customFormat="false" ht="14.25" hidden="false" customHeight="false" outlineLevel="0" collapsed="false">
      <c r="A29" s="8"/>
      <c r="B29" s="33" t="s">
        <v>64</v>
      </c>
      <c r="C29" s="9" t="n">
        <v>86.07</v>
      </c>
      <c r="D29" s="28" t="n">
        <f aca="false">(C29*0.22)</f>
        <v>18.9354</v>
      </c>
      <c r="E29" s="38" t="n">
        <f aca="false">C29-D29</f>
        <v>67.1346</v>
      </c>
      <c r="F29" s="39" t="s">
        <v>299</v>
      </c>
      <c r="G29" s="38" t="s">
        <v>159</v>
      </c>
      <c r="K29" s="9" t="s">
        <v>45</v>
      </c>
      <c r="L29" s="9"/>
      <c r="M29" s="9"/>
      <c r="N29" s="9"/>
      <c r="O29" s="9"/>
      <c r="P29" s="9"/>
      <c r="Q29" s="9"/>
    </row>
    <row r="30" customFormat="false" ht="14.25" hidden="false" customHeight="false" outlineLevel="0" collapsed="false">
      <c r="A30" s="8"/>
      <c r="B30" s="33" t="s">
        <v>65</v>
      </c>
      <c r="C30" s="9" t="n">
        <v>0</v>
      </c>
      <c r="D30" s="28" t="n">
        <f aca="false">(C30*0.22)</f>
        <v>0</v>
      </c>
      <c r="E30" s="38" t="n">
        <f aca="false">C30-D30</f>
        <v>0</v>
      </c>
      <c r="F30" s="55"/>
      <c r="G30" s="43" t="s">
        <v>277</v>
      </c>
      <c r="K30" s="9" t="s">
        <v>39</v>
      </c>
      <c r="L30" s="9"/>
      <c r="M30" s="9" t="n">
        <v>26.31</v>
      </c>
      <c r="N30" s="9"/>
      <c r="O30" s="9" t="n">
        <v>26.31</v>
      </c>
      <c r="P30" s="9"/>
      <c r="Q30" s="9" t="n">
        <v>26.31</v>
      </c>
      <c r="V30" s="26"/>
      <c r="W30" s="26"/>
      <c r="X30" s="26"/>
    </row>
    <row r="31" customFormat="false" ht="14.25" hidden="false" customHeight="false" outlineLevel="0" collapsed="false">
      <c r="A31" s="8"/>
      <c r="B31" s="33" t="s">
        <v>66</v>
      </c>
      <c r="C31" s="9" t="n">
        <v>0</v>
      </c>
      <c r="D31" s="28" t="n">
        <f aca="false">(C31*0.22)</f>
        <v>0</v>
      </c>
      <c r="E31" s="38" t="n">
        <f aca="false">C31-D31</f>
        <v>0</v>
      </c>
      <c r="F31" s="39"/>
      <c r="G31" s="43" t="s">
        <v>277</v>
      </c>
      <c r="K31" s="9" t="s">
        <v>41</v>
      </c>
      <c r="L31" s="9"/>
      <c r="M31" s="9" t="n">
        <v>50</v>
      </c>
      <c r="N31" s="9"/>
      <c r="O31" s="9" t="n">
        <v>50</v>
      </c>
      <c r="P31" s="9"/>
      <c r="Q31" s="9" t="n">
        <v>50</v>
      </c>
      <c r="V31" s="26"/>
      <c r="W31" s="26"/>
      <c r="X31" s="26"/>
    </row>
    <row r="32" customFormat="false" ht="14.25" hidden="false" customHeight="false" outlineLevel="0" collapsed="false">
      <c r="A32" s="8"/>
      <c r="B32" s="33" t="s">
        <v>67</v>
      </c>
      <c r="C32" s="33" t="n">
        <v>0</v>
      </c>
      <c r="D32" s="28" t="n">
        <f aca="false">(C32*0.22)</f>
        <v>0</v>
      </c>
      <c r="E32" s="38" t="n">
        <f aca="false">C32-D32</f>
        <v>0</v>
      </c>
      <c r="F32" s="39"/>
      <c r="G32" s="43" t="s">
        <v>277</v>
      </c>
      <c r="K32" s="9" t="s">
        <v>43</v>
      </c>
      <c r="L32" s="9"/>
      <c r="M32" s="9" t="n">
        <v>6</v>
      </c>
      <c r="N32" s="9"/>
      <c r="O32" s="9" t="n">
        <v>6</v>
      </c>
      <c r="P32" s="9"/>
      <c r="Q32" s="9" t="n">
        <v>6</v>
      </c>
      <c r="V32" s="26"/>
      <c r="W32" s="26"/>
      <c r="X32" s="26"/>
    </row>
    <row r="33" customFormat="false" ht="14.25" hidden="false" customHeight="false" outlineLevel="0" collapsed="false">
      <c r="A33" s="8"/>
      <c r="B33" s="34" t="s">
        <v>300</v>
      </c>
      <c r="C33" s="34" t="n">
        <v>2800</v>
      </c>
      <c r="D33" s="28" t="n">
        <f aca="false">(C33*0.22)</f>
        <v>616</v>
      </c>
      <c r="E33" s="38" t="n">
        <f aca="false">C33-D33</f>
        <v>2184</v>
      </c>
      <c r="F33" s="34" t="s">
        <v>301</v>
      </c>
      <c r="G33" s="38" t="s">
        <v>159</v>
      </c>
      <c r="K33" s="9" t="s">
        <v>45</v>
      </c>
      <c r="L33" s="9"/>
      <c r="M33" s="9" t="n">
        <v>31.9</v>
      </c>
      <c r="N33" s="9"/>
      <c r="O33" s="9" t="n">
        <v>31.9</v>
      </c>
      <c r="P33" s="9"/>
      <c r="Q33" s="9" t="n">
        <v>32.37</v>
      </c>
      <c r="V33" s="26"/>
      <c r="W33" s="26"/>
      <c r="X33" s="26"/>
    </row>
    <row r="34" customFormat="false" ht="14.25" hidden="false" customHeight="false" outlineLevel="0" collapsed="false">
      <c r="A34" s="8"/>
      <c r="B34" s="56" t="s">
        <v>302</v>
      </c>
      <c r="C34" s="57" t="n">
        <v>1400</v>
      </c>
      <c r="D34" s="49" t="n">
        <f aca="false">(C34*0.22)</f>
        <v>308</v>
      </c>
      <c r="E34" s="58" t="n">
        <f aca="false">C34-D34</f>
        <v>1092</v>
      </c>
      <c r="F34" s="56" t="s">
        <v>303</v>
      </c>
      <c r="G34" s="50" t="s">
        <v>277</v>
      </c>
      <c r="K34" s="9" t="s">
        <v>47</v>
      </c>
      <c r="L34" s="9"/>
      <c r="M34" s="9" t="n">
        <v>12.36</v>
      </c>
      <c r="N34" s="9"/>
      <c r="O34" s="9" t="n">
        <v>12.94</v>
      </c>
      <c r="P34" s="9"/>
      <c r="Q34" s="9" t="n">
        <v>12.94</v>
      </c>
      <c r="V34" s="26"/>
      <c r="W34" s="26"/>
      <c r="X34" s="26"/>
    </row>
    <row r="35" customFormat="false" ht="14.25" hidden="false" customHeight="false" outlineLevel="0" collapsed="false">
      <c r="A35" s="9"/>
      <c r="B35" s="56" t="s">
        <v>304</v>
      </c>
      <c r="C35" s="57" t="n">
        <v>600</v>
      </c>
      <c r="D35" s="49" t="n">
        <f aca="false">(C35*0.22)</f>
        <v>132</v>
      </c>
      <c r="E35" s="58" t="n">
        <f aca="false">C35-D35</f>
        <v>468</v>
      </c>
      <c r="F35" s="56" t="s">
        <v>305</v>
      </c>
      <c r="G35" s="50" t="s">
        <v>277</v>
      </c>
      <c r="K35" s="9" t="s">
        <v>48</v>
      </c>
      <c r="L35" s="9"/>
      <c r="M35" s="9" t="n">
        <v>8.5</v>
      </c>
      <c r="N35" s="9"/>
      <c r="O35" s="9"/>
      <c r="P35" s="9"/>
      <c r="Q35" s="9" t="n">
        <v>8.5</v>
      </c>
    </row>
    <row r="36" customFormat="false" ht="14.25" hidden="false" customHeight="false" outlineLevel="0" collapsed="false">
      <c r="A36" s="9"/>
      <c r="B36" s="56" t="s">
        <v>306</v>
      </c>
      <c r="C36" s="57" t="n">
        <v>600</v>
      </c>
      <c r="D36" s="49" t="n">
        <f aca="false">(C36*0.22)</f>
        <v>132</v>
      </c>
      <c r="E36" s="58" t="n">
        <f aca="false">C36-D36</f>
        <v>468</v>
      </c>
      <c r="F36" s="56" t="s">
        <v>307</v>
      </c>
      <c r="G36" s="50" t="s">
        <v>277</v>
      </c>
      <c r="K36" s="9"/>
      <c r="L36" s="9"/>
      <c r="M36" s="9"/>
      <c r="N36" s="9"/>
      <c r="O36" s="9"/>
      <c r="P36" s="9"/>
      <c r="Q36" s="9"/>
    </row>
    <row r="37" customFormat="false" ht="14.25" hidden="false" customHeight="false" outlineLevel="0" collapsed="false">
      <c r="A37" s="9"/>
      <c r="B37" s="56"/>
      <c r="C37" s="57"/>
      <c r="D37" s="56"/>
      <c r="E37" s="58"/>
      <c r="F37" s="56"/>
      <c r="G37" s="50"/>
      <c r="K37" s="9"/>
      <c r="L37" s="9"/>
      <c r="M37" s="9"/>
      <c r="N37" s="9"/>
      <c r="O37" s="9"/>
      <c r="P37" s="9"/>
      <c r="Q37" s="9"/>
    </row>
    <row r="38" customFormat="false" ht="14.25" hidden="false" customHeight="false" outlineLevel="0" collapsed="false">
      <c r="A38" s="9"/>
      <c r="B38" s="59"/>
      <c r="C38" s="59"/>
      <c r="D38" s="59"/>
      <c r="E38" s="59"/>
      <c r="F38" s="59"/>
      <c r="G38" s="59"/>
      <c r="K38" s="9" t="s">
        <v>50</v>
      </c>
      <c r="L38" s="9"/>
      <c r="M38" s="9"/>
      <c r="N38" s="9"/>
      <c r="O38" s="9"/>
      <c r="P38" s="9"/>
      <c r="Q38" s="9"/>
    </row>
    <row r="39" customFormat="false" ht="14.25" hidden="false" customHeight="false" outlineLevel="0" collapsed="false">
      <c r="A39" s="9"/>
      <c r="B39" s="56"/>
      <c r="C39" s="56"/>
      <c r="D39" s="56"/>
      <c r="E39" s="56"/>
      <c r="F39" s="56"/>
      <c r="G39" s="56"/>
      <c r="K39" s="9" t="s">
        <v>51</v>
      </c>
      <c r="L39" s="9"/>
      <c r="M39" s="9"/>
      <c r="N39" s="9"/>
      <c r="O39" s="9"/>
      <c r="P39" s="9"/>
      <c r="Q39" s="9"/>
    </row>
    <row r="40" customFormat="false" ht="14.25" hidden="false" customHeight="false" outlineLevel="0" collapsed="false">
      <c r="C40" s="1" t="n">
        <f aca="false">SUM(C27:C33)</f>
        <v>3028.57</v>
      </c>
      <c r="D40" s="1" t="n">
        <f aca="false">SUM(D27:D33)</f>
        <v>666.2854</v>
      </c>
      <c r="E40" s="26" t="n">
        <f aca="false">SUM(E27:E60)</f>
        <v>12024.39377</v>
      </c>
      <c r="M40" s="1" t="n">
        <f aca="false">SUM(M27:M39)</f>
        <v>935.07</v>
      </c>
      <c r="O40" s="1" t="n">
        <f aca="false">SUM(O27:O39)</f>
        <v>927.15</v>
      </c>
      <c r="Q40" s="1" t="n">
        <f aca="false">SUM(Q27:Q39)</f>
        <v>936.12</v>
      </c>
    </row>
    <row r="42" customFormat="false" ht="14.25" hidden="false" customHeight="false" outlineLevel="0" collapsed="false">
      <c r="A42" s="14" t="s">
        <v>52</v>
      </c>
      <c r="B42" s="14" t="n">
        <f aca="false">D42/3</f>
        <v>787.4282</v>
      </c>
      <c r="D42" s="1" t="n">
        <f aca="false">C40-D40</f>
        <v>2362.2846</v>
      </c>
      <c r="K42" s="15" t="s">
        <v>53</v>
      </c>
      <c r="L42" s="15"/>
      <c r="M42" s="15" t="n">
        <f aca="false">B42-M40</f>
        <v>-147.6418</v>
      </c>
      <c r="N42" s="15"/>
      <c r="O42" s="15" t="n">
        <f aca="false">SUM(B42-O40)</f>
        <v>-139.7218</v>
      </c>
      <c r="P42" s="15"/>
      <c r="Q42" s="15" t="n">
        <f aca="false">SUM(B42-Q40)</f>
        <v>-148.6918</v>
      </c>
    </row>
    <row r="43" customFormat="false" ht="14.25" hidden="false" customHeight="false" outlineLevel="0" collapsed="false">
      <c r="K43" s="14" t="s">
        <v>54</v>
      </c>
      <c r="L43" s="14"/>
      <c r="M43" s="14"/>
      <c r="N43" s="14"/>
      <c r="O43" s="14"/>
      <c r="P43" s="14"/>
      <c r="Q43" s="14" t="n">
        <f aca="false">SUM(M42+O42+Q42+Q20)</f>
        <v>-115.558</v>
      </c>
    </row>
    <row r="44" customFormat="false" ht="14.25" hidden="false" customHeight="false" outlineLevel="0" collapsed="false">
      <c r="K44" s="17" t="s">
        <v>72</v>
      </c>
      <c r="L44" s="17"/>
      <c r="M44" s="17"/>
      <c r="N44" s="17"/>
      <c r="O44" s="17"/>
      <c r="P44" s="18" t="n">
        <v>0</v>
      </c>
      <c r="Q44" s="1" t="n">
        <f aca="false">P44-D40</f>
        <v>-666.2854</v>
      </c>
    </row>
    <row r="45" customFormat="false" ht="14.25" hidden="false" customHeight="false" outlineLevel="0" collapsed="false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customFormat="false" ht="14.25" hidden="false" customHeight="false" outlineLevel="0" collapsed="false">
      <c r="A46" s="19"/>
      <c r="B46" s="19"/>
      <c r="C46" s="19"/>
      <c r="D46" s="19"/>
      <c r="E46" s="19"/>
      <c r="F46" s="19"/>
      <c r="G46" s="19"/>
      <c r="H46" s="19"/>
      <c r="J46" s="19"/>
      <c r="K46" s="19"/>
      <c r="L46" s="19"/>
      <c r="M46" s="19"/>
      <c r="N46" s="19"/>
      <c r="O46" s="19"/>
      <c r="P46" s="19"/>
      <c r="Q46" s="19"/>
      <c r="R46" s="19"/>
      <c r="T46" s="19"/>
      <c r="U46" s="19"/>
      <c r="V46" s="19"/>
      <c r="W46" s="19"/>
      <c r="X46" s="19"/>
    </row>
    <row r="47" customFormat="false" ht="22.05" hidden="false" customHeight="false" outlineLevel="0" collapsed="false">
      <c r="A47" s="54" t="s">
        <v>308</v>
      </c>
      <c r="B47" s="54"/>
      <c r="C47" s="54"/>
      <c r="D47" s="54"/>
      <c r="E47" s="54"/>
      <c r="F47" s="54"/>
      <c r="G47" s="54"/>
      <c r="K47" s="11" t="s">
        <v>184</v>
      </c>
      <c r="L47" s="11"/>
      <c r="M47" s="11"/>
      <c r="N47" s="11"/>
      <c r="O47" s="11"/>
      <c r="P47" s="11"/>
      <c r="Q47" s="11"/>
      <c r="R47" s="20"/>
      <c r="S47" s="21"/>
    </row>
    <row r="48" customFormat="false" ht="14.25" hidden="false" customHeight="false" outlineLevel="0" collapsed="false">
      <c r="R48" s="22"/>
      <c r="S48" s="21"/>
    </row>
    <row r="49" customFormat="false" ht="14.25" hidden="false" customHeight="false" outlineLevel="0" collapsed="false">
      <c r="A49" s="3" t="s">
        <v>1</v>
      </c>
      <c r="B49" s="4" t="s">
        <v>2</v>
      </c>
      <c r="C49" s="4" t="s">
        <v>3</v>
      </c>
      <c r="D49" s="4" t="s">
        <v>4</v>
      </c>
      <c r="E49" s="4" t="s">
        <v>5</v>
      </c>
      <c r="F49" s="4" t="s">
        <v>153</v>
      </c>
      <c r="G49" s="5" t="s">
        <v>154</v>
      </c>
      <c r="K49" s="3" t="s">
        <v>28</v>
      </c>
      <c r="L49" s="12" t="s">
        <v>75</v>
      </c>
      <c r="M49" s="12"/>
      <c r="N49" s="12" t="s">
        <v>76</v>
      </c>
      <c r="O49" s="12"/>
      <c r="P49" s="13" t="s">
        <v>77</v>
      </c>
      <c r="Q49" s="13"/>
      <c r="R49" s="22"/>
      <c r="S49" s="21"/>
    </row>
    <row r="50" customFormat="false" ht="14.25" hidden="false" customHeight="false" outlineLevel="0" collapsed="false">
      <c r="A50" s="6"/>
      <c r="B50" s="7" t="s">
        <v>78</v>
      </c>
      <c r="C50" s="28" t="n">
        <v>61.75</v>
      </c>
      <c r="D50" s="9" t="n">
        <f aca="false">(C50*0.22)</f>
        <v>13.585</v>
      </c>
      <c r="E50" s="35" t="n">
        <f aca="false">C50-D50</f>
        <v>48.165</v>
      </c>
      <c r="F50" s="35"/>
      <c r="G50" s="27" t="s">
        <v>159</v>
      </c>
      <c r="K50" s="7" t="s">
        <v>33</v>
      </c>
      <c r="L50" s="7"/>
      <c r="M50" s="7" t="n">
        <v>800</v>
      </c>
      <c r="N50" s="7"/>
      <c r="O50" s="7" t="n">
        <v>800</v>
      </c>
      <c r="P50" s="7"/>
      <c r="Q50" s="7" t="n">
        <v>800</v>
      </c>
      <c r="R50" s="22"/>
      <c r="S50" s="21"/>
    </row>
    <row r="51" customFormat="false" ht="14.25" hidden="false" customHeight="false" outlineLevel="0" collapsed="false">
      <c r="A51" s="8"/>
      <c r="B51" s="9" t="s">
        <v>79</v>
      </c>
      <c r="C51" s="33" t="n">
        <v>0</v>
      </c>
      <c r="D51" s="9" t="n">
        <f aca="false">(C51*0.22)</f>
        <v>0</v>
      </c>
      <c r="E51" s="27" t="n">
        <f aca="false">C51-D51</f>
        <v>0</v>
      </c>
      <c r="F51" s="27"/>
      <c r="G51" s="43" t="s">
        <v>277</v>
      </c>
      <c r="K51" s="9" t="s">
        <v>35</v>
      </c>
      <c r="L51" s="9"/>
      <c r="M51" s="9"/>
      <c r="N51" s="9"/>
      <c r="O51" s="9"/>
      <c r="P51" s="9"/>
      <c r="Q51" s="9"/>
      <c r="R51" s="22"/>
      <c r="S51" s="21"/>
    </row>
    <row r="52" customFormat="false" ht="14.25" hidden="false" customHeight="false" outlineLevel="0" collapsed="false">
      <c r="A52" s="8"/>
      <c r="B52" s="33" t="s">
        <v>80</v>
      </c>
      <c r="C52" s="33" t="n">
        <v>0</v>
      </c>
      <c r="D52" s="33" t="n">
        <f aca="false">(C52*0.22)</f>
        <v>0</v>
      </c>
      <c r="E52" s="38" t="n">
        <f aca="false">C52-D52</f>
        <v>0</v>
      </c>
      <c r="F52" s="38"/>
      <c r="G52" s="43" t="s">
        <v>277</v>
      </c>
      <c r="K52" s="9" t="s">
        <v>45</v>
      </c>
      <c r="L52" s="9"/>
      <c r="M52" s="9"/>
      <c r="N52" s="9"/>
      <c r="O52" s="9" t="n">
        <v>49.1</v>
      </c>
      <c r="P52" s="9"/>
      <c r="Q52" s="9" t="n">
        <v>53.43</v>
      </c>
      <c r="R52" s="22"/>
      <c r="S52" s="21"/>
    </row>
    <row r="53" customFormat="false" ht="14.25" hidden="false" customHeight="false" outlineLevel="0" collapsed="false">
      <c r="A53" s="8"/>
      <c r="B53" s="33" t="s">
        <v>81</v>
      </c>
      <c r="C53" s="33" t="n">
        <v>233.7</v>
      </c>
      <c r="D53" s="33" t="n">
        <f aca="false">(C53*0.22)</f>
        <v>51.414</v>
      </c>
      <c r="E53" s="38" t="n">
        <f aca="false">C53-D53</f>
        <v>182.286</v>
      </c>
      <c r="F53" s="38"/>
      <c r="G53" s="38" t="s">
        <v>159</v>
      </c>
      <c r="K53" s="9" t="s">
        <v>39</v>
      </c>
      <c r="L53" s="9"/>
      <c r="M53" s="9" t="n">
        <v>26.31</v>
      </c>
      <c r="N53" s="9"/>
      <c r="O53" s="9" t="n">
        <v>26.31</v>
      </c>
      <c r="P53" s="9"/>
      <c r="Q53" s="9" t="n">
        <v>26.31</v>
      </c>
      <c r="R53" s="22"/>
      <c r="S53" s="21"/>
      <c r="W53" s="26"/>
      <c r="X53" s="26"/>
    </row>
    <row r="54" customFormat="false" ht="14.25" hidden="false" customHeight="false" outlineLevel="0" collapsed="false">
      <c r="A54" s="8"/>
      <c r="B54" s="33" t="s">
        <v>82</v>
      </c>
      <c r="C54" s="33" t="n">
        <v>0</v>
      </c>
      <c r="D54" s="33" t="n">
        <f aca="false">(C54*0.22)</f>
        <v>0</v>
      </c>
      <c r="E54" s="38" t="n">
        <f aca="false">C54-D54</f>
        <v>0</v>
      </c>
      <c r="F54" s="38"/>
      <c r="G54" s="43" t="s">
        <v>277</v>
      </c>
      <c r="K54" s="9" t="s">
        <v>41</v>
      </c>
      <c r="L54" s="9"/>
      <c r="M54" s="9" t="n">
        <v>50</v>
      </c>
      <c r="N54" s="9"/>
      <c r="O54" s="9" t="n">
        <v>50</v>
      </c>
      <c r="P54" s="9"/>
      <c r="Q54" s="9" t="n">
        <v>50</v>
      </c>
      <c r="R54" s="22"/>
      <c r="S54" s="21"/>
      <c r="V54" s="26"/>
      <c r="W54" s="26"/>
      <c r="X54" s="26"/>
    </row>
    <row r="55" customFormat="false" ht="14.25" hidden="false" customHeight="false" outlineLevel="0" collapsed="false">
      <c r="A55" s="8"/>
      <c r="B55" s="33" t="s">
        <v>83</v>
      </c>
      <c r="C55" s="33" t="n">
        <v>0</v>
      </c>
      <c r="D55" s="33" t="n">
        <f aca="false">(C55*0.22)</f>
        <v>0</v>
      </c>
      <c r="E55" s="38" t="n">
        <f aca="false">C55-D55</f>
        <v>0</v>
      </c>
      <c r="F55" s="38"/>
      <c r="G55" s="43" t="s">
        <v>277</v>
      </c>
      <c r="K55" s="9" t="s">
        <v>43</v>
      </c>
      <c r="L55" s="9"/>
      <c r="M55" s="9" t="n">
        <v>6</v>
      </c>
      <c r="N55" s="9"/>
      <c r="O55" s="9" t="n">
        <v>6</v>
      </c>
      <c r="P55" s="9"/>
      <c r="Q55" s="9" t="n">
        <v>6</v>
      </c>
      <c r="R55" s="22"/>
      <c r="S55" s="21"/>
      <c r="V55" s="26"/>
      <c r="W55" s="26"/>
      <c r="X55" s="26"/>
    </row>
    <row r="56" customFormat="false" ht="14.25" hidden="false" customHeight="false" outlineLevel="0" collapsed="false">
      <c r="A56" s="8"/>
      <c r="B56" s="60" t="s">
        <v>309</v>
      </c>
      <c r="C56" s="56" t="n">
        <v>850</v>
      </c>
      <c r="D56" s="49" t="n">
        <f aca="false">(C56*0.22)</f>
        <v>187</v>
      </c>
      <c r="E56" s="58" t="n">
        <f aca="false">C56-D56</f>
        <v>663</v>
      </c>
      <c r="F56" s="56" t="s">
        <v>310</v>
      </c>
      <c r="G56" s="58" t="s">
        <v>214</v>
      </c>
      <c r="K56" s="9" t="s">
        <v>45</v>
      </c>
      <c r="L56" s="9"/>
      <c r="M56" s="9" t="n">
        <v>31.9</v>
      </c>
      <c r="N56" s="9"/>
      <c r="O56" s="9" t="n">
        <v>31.9</v>
      </c>
      <c r="P56" s="9"/>
      <c r="Q56" s="9" t="n">
        <v>31.9</v>
      </c>
      <c r="R56" s="22"/>
      <c r="S56" s="21"/>
      <c r="V56" s="26"/>
      <c r="W56" s="26"/>
      <c r="X56" s="26"/>
    </row>
    <row r="57" customFormat="false" ht="14.25" hidden="false" customHeight="false" outlineLevel="0" collapsed="false">
      <c r="A57" s="9"/>
      <c r="B57" s="56"/>
      <c r="C57" s="56"/>
      <c r="D57" s="56"/>
      <c r="E57" s="58"/>
      <c r="F57" s="56"/>
      <c r="G57" s="50"/>
      <c r="K57" s="9" t="s">
        <v>47</v>
      </c>
      <c r="L57" s="9"/>
      <c r="M57" s="9" t="n">
        <v>12.36</v>
      </c>
      <c r="N57" s="9"/>
      <c r="O57" s="9" t="n">
        <v>20.6</v>
      </c>
      <c r="P57" s="9"/>
      <c r="Q57" s="9" t="n">
        <v>12.36</v>
      </c>
      <c r="R57" s="22"/>
      <c r="S57" s="21"/>
      <c r="V57" s="26"/>
      <c r="W57" s="26"/>
      <c r="X57" s="26"/>
    </row>
    <row r="58" customFormat="false" ht="14.25" hidden="false" customHeight="false" outlineLevel="0" collapsed="false">
      <c r="A58" s="9"/>
      <c r="B58" s="56"/>
      <c r="C58" s="60"/>
      <c r="D58" s="56"/>
      <c r="E58" s="58"/>
      <c r="F58" s="58"/>
      <c r="G58" s="58"/>
      <c r="K58" s="9" t="s">
        <v>48</v>
      </c>
      <c r="L58" s="9"/>
      <c r="M58" s="9" t="n">
        <v>8.5</v>
      </c>
      <c r="N58" s="9"/>
      <c r="O58" s="9"/>
      <c r="P58" s="9"/>
      <c r="Q58" s="9" t="n">
        <v>8.5</v>
      </c>
      <c r="R58" s="22"/>
      <c r="S58" s="21"/>
    </row>
    <row r="59" customFormat="false" ht="14.25" hidden="false" customHeight="false" outlineLevel="0" collapsed="false">
      <c r="A59" s="9"/>
      <c r="B59" s="56"/>
      <c r="C59" s="56"/>
      <c r="D59" s="56"/>
      <c r="E59" s="58"/>
      <c r="F59" s="60"/>
      <c r="G59" s="56"/>
      <c r="K59" s="9" t="s">
        <v>50</v>
      </c>
      <c r="L59" s="9"/>
      <c r="M59" s="9"/>
      <c r="N59" s="9"/>
      <c r="O59" s="9"/>
      <c r="P59" s="9"/>
      <c r="Q59" s="9"/>
      <c r="R59" s="22"/>
      <c r="S59" s="21"/>
    </row>
    <row r="60" customFormat="false" ht="14.25" hidden="false" customHeight="false" outlineLevel="0" collapsed="false">
      <c r="A60" s="9"/>
      <c r="B60" s="61"/>
      <c r="C60" s="62"/>
      <c r="D60" s="56"/>
      <c r="E60" s="63"/>
      <c r="F60" s="62"/>
      <c r="G60" s="56"/>
      <c r="K60" s="9" t="s">
        <v>51</v>
      </c>
      <c r="L60" s="9"/>
      <c r="M60" s="9"/>
      <c r="N60" s="9"/>
      <c r="O60" s="9"/>
      <c r="P60" s="9"/>
      <c r="Q60" s="9"/>
      <c r="R60" s="22"/>
      <c r="S60" s="21"/>
    </row>
    <row r="61" customFormat="false" ht="14.25" hidden="false" customHeight="false" outlineLevel="0" collapsed="false">
      <c r="A61" s="9"/>
      <c r="B61" s="56"/>
      <c r="C61" s="56"/>
      <c r="D61" s="56"/>
      <c r="E61" s="58"/>
      <c r="F61" s="56"/>
      <c r="G61" s="56"/>
      <c r="K61" s="9"/>
      <c r="L61" s="9"/>
      <c r="M61" s="9"/>
      <c r="N61" s="9"/>
      <c r="O61" s="9"/>
      <c r="P61" s="9"/>
      <c r="Q61" s="9"/>
      <c r="R61" s="22"/>
      <c r="S61" s="21"/>
    </row>
    <row r="62" customFormat="false" ht="14.25" hidden="false" customHeight="false" outlineLevel="0" collapsed="false">
      <c r="A62" s="9"/>
      <c r="B62" s="56"/>
      <c r="C62" s="56"/>
      <c r="D62" s="49"/>
      <c r="E62" s="58"/>
      <c r="F62" s="58"/>
      <c r="G62" s="58"/>
      <c r="K62" s="9"/>
      <c r="L62" s="9"/>
      <c r="M62" s="9"/>
      <c r="N62" s="9"/>
      <c r="O62" s="9"/>
      <c r="P62" s="9"/>
      <c r="Q62" s="9"/>
      <c r="R62" s="22"/>
      <c r="S62" s="21"/>
    </row>
    <row r="63" customFormat="false" ht="14.25" hidden="false" customHeight="false" outlineLevel="0" collapsed="false">
      <c r="C63" s="1" t="n">
        <f aca="false">SUM(C50:C56)</f>
        <v>1145.45</v>
      </c>
      <c r="D63" s="1" t="n">
        <f aca="false">SUM(D50:D56)</f>
        <v>251.999</v>
      </c>
      <c r="E63" s="27" t="n">
        <f aca="false">C63-D63</f>
        <v>893.451</v>
      </c>
      <c r="M63" s="1" t="n">
        <f aca="false">SUM(M49:M62)</f>
        <v>935.07</v>
      </c>
      <c r="O63" s="1" t="n">
        <f aca="false">SUM(O49:O62)</f>
        <v>983.91</v>
      </c>
      <c r="Q63" s="1" t="n">
        <f aca="false">SUM(Q49:Q62)</f>
        <v>988.5</v>
      </c>
      <c r="R63" s="22"/>
      <c r="S63" s="21"/>
    </row>
    <row r="64" customFormat="false" ht="14.25" hidden="false" customHeight="false" outlineLevel="0" collapsed="false">
      <c r="R64" s="22"/>
      <c r="S64" s="21"/>
    </row>
    <row r="65" customFormat="false" ht="14.25" hidden="false" customHeight="false" outlineLevel="0" collapsed="false">
      <c r="A65" s="14" t="s">
        <v>52</v>
      </c>
      <c r="B65" s="14" t="n">
        <f aca="false">E63/3</f>
        <v>297.817</v>
      </c>
      <c r="D65" s="1" t="n">
        <f aca="false">C63-D63</f>
        <v>893.451</v>
      </c>
      <c r="K65" s="15" t="s">
        <v>53</v>
      </c>
      <c r="L65" s="15"/>
      <c r="M65" s="15" t="n">
        <f aca="false">B65-M63</f>
        <v>-637.253</v>
      </c>
      <c r="N65" s="15"/>
      <c r="O65" s="15" t="n">
        <f aca="false">SUM(B65-O63)</f>
        <v>-686.093</v>
      </c>
      <c r="P65" s="15"/>
      <c r="Q65" s="15" t="n">
        <f aca="false">SUM(B65-Q63)</f>
        <v>-690.683</v>
      </c>
      <c r="R65" s="23"/>
      <c r="S65" s="21"/>
    </row>
    <row r="66" customFormat="false" ht="14.25" hidden="false" customHeight="false" outlineLevel="0" collapsed="false">
      <c r="K66" s="14" t="s">
        <v>54</v>
      </c>
      <c r="L66" s="14"/>
      <c r="M66" s="14"/>
      <c r="N66" s="14"/>
      <c r="O66" s="14"/>
      <c r="P66" s="14"/>
      <c r="Q66" s="14" t="n">
        <f aca="false">SUM(M65+O65+Q65+Q44)</f>
        <v>-2680.3144</v>
      </c>
      <c r="R66" s="22"/>
      <c r="S66" s="21"/>
    </row>
    <row r="67" customFormat="false" ht="14.25" hidden="false" customHeight="false" outlineLevel="0" collapsed="false">
      <c r="K67" s="17" t="s">
        <v>84</v>
      </c>
      <c r="L67" s="17"/>
      <c r="M67" s="17"/>
      <c r="N67" s="17"/>
      <c r="O67" s="17"/>
      <c r="P67" s="18" t="n">
        <f aca="false">Q44+Q66</f>
        <v>-3346.5998</v>
      </c>
      <c r="Q67" s="1" t="n">
        <f aca="false">P67-D63</f>
        <v>-3598.5988</v>
      </c>
      <c r="R67" s="22"/>
      <c r="S67" s="21"/>
    </row>
    <row r="68" customFormat="false" ht="14.25" hidden="false" customHeight="false" outlineLevel="0" collapsed="false">
      <c r="A68" s="10"/>
      <c r="B68" s="10"/>
      <c r="C68" s="10"/>
      <c r="D68" s="10"/>
      <c r="E68" s="10"/>
      <c r="F68" s="10"/>
      <c r="G68" s="10"/>
      <c r="H68" s="10"/>
      <c r="J68" s="10"/>
      <c r="K68" s="10"/>
      <c r="L68" s="10"/>
      <c r="M68" s="10"/>
      <c r="N68" s="10"/>
      <c r="O68" s="10"/>
      <c r="P68" s="10"/>
      <c r="Q68" s="10"/>
      <c r="R68" s="21"/>
      <c r="S68" s="21"/>
    </row>
    <row r="69" customFormat="false" ht="14.25" hidden="false" customHeight="false" outlineLevel="0" collapsed="false">
      <c r="A69" s="10"/>
      <c r="B69" s="10"/>
      <c r="C69" s="10"/>
      <c r="D69" s="10"/>
      <c r="E69" s="10"/>
      <c r="F69" s="10"/>
      <c r="G69" s="10"/>
      <c r="H69" s="10"/>
      <c r="J69" s="10"/>
      <c r="K69" s="10"/>
      <c r="L69" s="10"/>
      <c r="M69" s="10"/>
      <c r="N69" s="10"/>
      <c r="O69" s="10"/>
      <c r="P69" s="10"/>
      <c r="Q69" s="10"/>
      <c r="R69" s="22"/>
      <c r="S69" s="21"/>
      <c r="T69" s="10"/>
      <c r="U69" s="10"/>
      <c r="V69" s="10"/>
      <c r="W69" s="10"/>
      <c r="X69" s="10"/>
    </row>
    <row r="70" customFormat="false" ht="22.05" hidden="false" customHeight="false" outlineLevel="0" collapsed="false">
      <c r="A70" s="54" t="s">
        <v>311</v>
      </c>
      <c r="B70" s="54"/>
      <c r="C70" s="54"/>
      <c r="D70" s="54"/>
      <c r="E70" s="54"/>
      <c r="F70" s="54"/>
      <c r="G70" s="54"/>
      <c r="K70" s="11" t="s">
        <v>216</v>
      </c>
      <c r="L70" s="11"/>
      <c r="M70" s="11"/>
      <c r="N70" s="11"/>
      <c r="O70" s="11"/>
      <c r="P70" s="11"/>
      <c r="Q70" s="11"/>
      <c r="R70" s="20"/>
      <c r="S70" s="21"/>
    </row>
    <row r="71" customFormat="false" ht="14.25" hidden="false" customHeight="false" outlineLevel="0" collapsed="false">
      <c r="R71" s="22"/>
      <c r="S71" s="21"/>
    </row>
    <row r="72" customFormat="false" ht="14.25" hidden="false" customHeight="false" outlineLevel="0" collapsed="false">
      <c r="A72" s="3" t="s">
        <v>1</v>
      </c>
      <c r="B72" s="4" t="s">
        <v>2</v>
      </c>
      <c r="C72" s="4" t="s">
        <v>3</v>
      </c>
      <c r="D72" s="4" t="s">
        <v>4</v>
      </c>
      <c r="E72" s="4" t="s">
        <v>5</v>
      </c>
      <c r="F72" s="4" t="s">
        <v>153</v>
      </c>
      <c r="G72" s="5" t="s">
        <v>154</v>
      </c>
      <c r="K72" s="3" t="s">
        <v>28</v>
      </c>
      <c r="L72" s="12" t="s">
        <v>57</v>
      </c>
      <c r="M72" s="12"/>
      <c r="N72" s="12" t="s">
        <v>58</v>
      </c>
      <c r="O72" s="12"/>
      <c r="P72" s="13" t="s">
        <v>59</v>
      </c>
      <c r="Q72" s="13"/>
      <c r="R72" s="22"/>
      <c r="S72" s="21"/>
    </row>
    <row r="73" customFormat="false" ht="14.25" hidden="false" customHeight="false" outlineLevel="0" collapsed="false">
      <c r="A73" s="6"/>
      <c r="B73" s="33" t="s">
        <v>87</v>
      </c>
      <c r="C73" s="33"/>
      <c r="D73" s="33" t="n">
        <f aca="false">(C73*0.22)</f>
        <v>0</v>
      </c>
      <c r="E73" s="38" t="n">
        <f aca="false">C73-D73</f>
        <v>0</v>
      </c>
      <c r="F73" s="39"/>
      <c r="G73" s="43" t="s">
        <v>277</v>
      </c>
      <c r="K73" s="7" t="s">
        <v>33</v>
      </c>
      <c r="L73" s="7"/>
      <c r="M73" s="7" t="n">
        <v>800</v>
      </c>
      <c r="N73" s="7"/>
      <c r="O73" s="7" t="n">
        <v>800</v>
      </c>
      <c r="P73" s="7"/>
      <c r="Q73" s="7" t="n">
        <v>800</v>
      </c>
      <c r="R73" s="22"/>
      <c r="S73" s="21"/>
    </row>
    <row r="74" customFormat="false" ht="14.25" hidden="false" customHeight="false" outlineLevel="0" collapsed="false">
      <c r="A74" s="8"/>
      <c r="B74" s="33" t="s">
        <v>88</v>
      </c>
      <c r="C74" s="33"/>
      <c r="D74" s="33" t="n">
        <f aca="false">(C74*0.22)</f>
        <v>0</v>
      </c>
      <c r="E74" s="38" t="n">
        <f aca="false">C74-D74</f>
        <v>0</v>
      </c>
      <c r="F74" s="39"/>
      <c r="G74" s="43" t="s">
        <v>277</v>
      </c>
      <c r="K74" s="9" t="s">
        <v>35</v>
      </c>
      <c r="L74" s="9"/>
      <c r="M74" s="9"/>
      <c r="N74" s="9"/>
      <c r="O74" s="9"/>
      <c r="P74" s="9"/>
      <c r="Q74" s="9"/>
      <c r="R74" s="22"/>
      <c r="S74" s="21"/>
    </row>
    <row r="75" customFormat="false" ht="14.25" hidden="false" customHeight="false" outlineLevel="0" collapsed="false">
      <c r="A75" s="8"/>
      <c r="B75" s="33" t="s">
        <v>89</v>
      </c>
      <c r="C75" s="9" t="n">
        <v>415.5</v>
      </c>
      <c r="D75" s="33" t="n">
        <f aca="false">(C75*0.22)</f>
        <v>91.41</v>
      </c>
      <c r="E75" s="38" t="n">
        <f aca="false">C75-D75</f>
        <v>324.09</v>
      </c>
      <c r="F75" s="39" t="s">
        <v>312</v>
      </c>
      <c r="G75" s="43" t="s">
        <v>159</v>
      </c>
      <c r="K75" s="9" t="s">
        <v>45</v>
      </c>
      <c r="L75" s="9"/>
      <c r="M75" s="9"/>
      <c r="N75" s="9"/>
      <c r="O75" s="9" t="n">
        <v>49.1</v>
      </c>
      <c r="P75" s="9"/>
      <c r="Q75" s="9" t="n">
        <v>53.43</v>
      </c>
      <c r="R75" s="22"/>
      <c r="S75" s="21"/>
    </row>
    <row r="76" customFormat="false" ht="14.25" hidden="false" customHeight="false" outlineLevel="0" collapsed="false">
      <c r="A76" s="8"/>
      <c r="B76" s="33" t="s">
        <v>90</v>
      </c>
      <c r="C76" s="33"/>
      <c r="D76" s="33" t="n">
        <f aca="false">(C76*0.22)</f>
        <v>0</v>
      </c>
      <c r="E76" s="38" t="n">
        <f aca="false">C76-D76</f>
        <v>0</v>
      </c>
      <c r="F76" s="39"/>
      <c r="G76" s="43" t="s">
        <v>277</v>
      </c>
      <c r="K76" s="9" t="s">
        <v>39</v>
      </c>
      <c r="L76" s="9"/>
      <c r="M76" s="9" t="n">
        <v>26.31</v>
      </c>
      <c r="N76" s="9"/>
      <c r="O76" s="9" t="n">
        <v>26.31</v>
      </c>
      <c r="P76" s="9"/>
      <c r="Q76" s="9" t="n">
        <v>26.31</v>
      </c>
      <c r="R76" s="22"/>
      <c r="S76" s="21"/>
    </row>
    <row r="77" customFormat="false" ht="14.25" hidden="false" customHeight="false" outlineLevel="0" collapsed="false">
      <c r="A77" s="8"/>
      <c r="B77" s="33" t="s">
        <v>91</v>
      </c>
      <c r="C77" s="33"/>
      <c r="D77" s="33" t="n">
        <f aca="false">(C77*0.22)</f>
        <v>0</v>
      </c>
      <c r="E77" s="38" t="n">
        <f aca="false">C77-D77</f>
        <v>0</v>
      </c>
      <c r="F77" s="39"/>
      <c r="G77" s="43" t="s">
        <v>277</v>
      </c>
      <c r="K77" s="9" t="s">
        <v>41</v>
      </c>
      <c r="L77" s="9"/>
      <c r="M77" s="9" t="n">
        <v>50</v>
      </c>
      <c r="N77" s="9"/>
      <c r="O77" s="9" t="n">
        <v>50</v>
      </c>
      <c r="P77" s="9"/>
      <c r="Q77" s="9" t="n">
        <v>50</v>
      </c>
      <c r="R77" s="22"/>
      <c r="S77" s="21"/>
    </row>
    <row r="78" customFormat="false" ht="14.25" hidden="false" customHeight="false" outlineLevel="0" collapsed="false">
      <c r="A78" s="8"/>
      <c r="B78" s="33" t="s">
        <v>92</v>
      </c>
      <c r="C78" s="9"/>
      <c r="D78" s="33" t="n">
        <f aca="false">(C78*0.22)</f>
        <v>0</v>
      </c>
      <c r="E78" s="38" t="n">
        <f aca="false">C78-D78</f>
        <v>0</v>
      </c>
      <c r="F78" s="39"/>
      <c r="G78" s="43" t="s">
        <v>277</v>
      </c>
      <c r="K78" s="9" t="s">
        <v>43</v>
      </c>
      <c r="L78" s="9"/>
      <c r="M78" s="9" t="n">
        <v>6</v>
      </c>
      <c r="N78" s="9"/>
      <c r="O78" s="9" t="n">
        <v>6</v>
      </c>
      <c r="P78" s="9"/>
      <c r="Q78" s="9" t="n">
        <v>6</v>
      </c>
      <c r="R78" s="22"/>
      <c r="S78" s="21"/>
    </row>
    <row r="79" customFormat="false" ht="14.25" hidden="false" customHeight="false" outlineLevel="0" collapsed="false">
      <c r="A79" s="8"/>
      <c r="B79" s="37" t="s">
        <v>313</v>
      </c>
      <c r="C79" s="30" t="n">
        <v>3700</v>
      </c>
      <c r="D79" s="37" t="n">
        <f aca="false">(C79*0.22)</f>
        <v>814</v>
      </c>
      <c r="E79" s="45" t="n">
        <f aca="false">C79-D79</f>
        <v>2886</v>
      </c>
      <c r="F79" s="45" t="s">
        <v>314</v>
      </c>
      <c r="G79" s="46" t="s">
        <v>277</v>
      </c>
      <c r="K79" s="9" t="s">
        <v>45</v>
      </c>
      <c r="L79" s="9"/>
      <c r="M79" s="9" t="n">
        <v>31.9</v>
      </c>
      <c r="N79" s="9"/>
      <c r="O79" s="9" t="n">
        <v>31.9</v>
      </c>
      <c r="P79" s="9"/>
      <c r="Q79" s="9" t="n">
        <v>31.9</v>
      </c>
      <c r="R79" s="22"/>
      <c r="S79" s="21"/>
    </row>
    <row r="80" customFormat="false" ht="14.25" hidden="false" customHeight="false" outlineLevel="0" collapsed="false">
      <c r="A80" s="8"/>
      <c r="B80" s="34" t="s">
        <v>315</v>
      </c>
      <c r="C80" s="34" t="n">
        <v>1300</v>
      </c>
      <c r="D80" s="33" t="n">
        <f aca="false">(C80*0.22)</f>
        <v>286</v>
      </c>
      <c r="E80" s="38" t="n">
        <f aca="false">C80-D80</f>
        <v>1014</v>
      </c>
      <c r="F80" s="33" t="s">
        <v>299</v>
      </c>
      <c r="G80" s="43" t="s">
        <v>159</v>
      </c>
      <c r="K80" s="9" t="s">
        <v>47</v>
      </c>
      <c r="L80" s="9"/>
      <c r="M80" s="9" t="n">
        <v>12.36</v>
      </c>
      <c r="N80" s="9"/>
      <c r="O80" s="9" t="n">
        <v>20.6</v>
      </c>
      <c r="P80" s="9"/>
      <c r="Q80" s="9" t="n">
        <v>12.36</v>
      </c>
      <c r="R80" s="22"/>
      <c r="S80" s="21"/>
    </row>
    <row r="81" customFormat="false" ht="14.25" hidden="false" customHeight="false" outlineLevel="0" collapsed="false">
      <c r="A81" s="9"/>
      <c r="B81" s="34" t="s">
        <v>316</v>
      </c>
      <c r="C81" s="34" t="n">
        <v>1300</v>
      </c>
      <c r="D81" s="33" t="n">
        <f aca="false">(C81*0.22)</f>
        <v>286</v>
      </c>
      <c r="E81" s="38" t="n">
        <f aca="false">C81-D81</f>
        <v>1014</v>
      </c>
      <c r="F81" s="33" t="s">
        <v>317</v>
      </c>
      <c r="G81" s="43" t="s">
        <v>159</v>
      </c>
      <c r="K81" s="9" t="s">
        <v>48</v>
      </c>
      <c r="L81" s="9"/>
      <c r="M81" s="9" t="n">
        <v>8.5</v>
      </c>
      <c r="N81" s="9"/>
      <c r="O81" s="9"/>
      <c r="P81" s="9"/>
      <c r="Q81" s="9" t="n">
        <v>8.5</v>
      </c>
      <c r="R81" s="22"/>
      <c r="S81" s="21"/>
    </row>
    <row r="82" customFormat="false" ht="14.25" hidden="false" customHeight="false" outlineLevel="0" collapsed="false">
      <c r="A82" s="9"/>
      <c r="B82" s="34" t="s">
        <v>318</v>
      </c>
      <c r="C82" s="33" t="n">
        <v>1225</v>
      </c>
      <c r="D82" s="33" t="n">
        <f aca="false">(C82*0.22)</f>
        <v>269.5</v>
      </c>
      <c r="E82" s="38" t="n">
        <f aca="false">C82-D82</f>
        <v>955.5</v>
      </c>
      <c r="F82" s="38" t="s">
        <v>319</v>
      </c>
      <c r="G82" s="43" t="s">
        <v>159</v>
      </c>
      <c r="K82" s="9"/>
      <c r="L82" s="9"/>
      <c r="M82" s="9"/>
      <c r="N82" s="9"/>
      <c r="O82" s="9"/>
      <c r="P82" s="9"/>
      <c r="Q82" s="9"/>
      <c r="R82" s="22"/>
      <c r="S82" s="21"/>
    </row>
    <row r="83" customFormat="false" ht="14.25" hidden="false" customHeight="false" outlineLevel="0" collapsed="false">
      <c r="A83" s="9"/>
      <c r="B83" s="30" t="s">
        <v>320</v>
      </c>
      <c r="C83" s="30" t="n">
        <v>2000</v>
      </c>
      <c r="D83" s="37" t="n">
        <f aca="false">(C83*0.22)</f>
        <v>440</v>
      </c>
      <c r="E83" s="45" t="n">
        <f aca="false">C83-D83</f>
        <v>1560</v>
      </c>
      <c r="F83" s="37" t="s">
        <v>321</v>
      </c>
      <c r="G83" s="46" t="s">
        <v>277</v>
      </c>
      <c r="K83" s="9"/>
      <c r="L83" s="9"/>
      <c r="M83" s="9"/>
      <c r="N83" s="9"/>
      <c r="O83" s="9"/>
      <c r="P83" s="9"/>
      <c r="Q83" s="9"/>
      <c r="R83" s="22"/>
      <c r="S83" s="21"/>
    </row>
    <row r="84" customFormat="false" ht="14.25" hidden="false" customHeight="false" outlineLevel="0" collapsed="false">
      <c r="A84" s="9"/>
      <c r="B84" s="34" t="s">
        <v>318</v>
      </c>
      <c r="C84" s="33" t="n">
        <v>700</v>
      </c>
      <c r="D84" s="33" t="n">
        <f aca="false">(C84*0.22)</f>
        <v>154</v>
      </c>
      <c r="E84" s="38" t="n">
        <f aca="false">C84-D84</f>
        <v>546</v>
      </c>
      <c r="F84" s="38" t="s">
        <v>319</v>
      </c>
      <c r="G84" s="43" t="s">
        <v>159</v>
      </c>
      <c r="K84" s="9"/>
      <c r="L84" s="9"/>
      <c r="M84" s="9"/>
      <c r="N84" s="9"/>
      <c r="O84" s="9"/>
      <c r="P84" s="9"/>
      <c r="Q84" s="9"/>
      <c r="R84" s="22"/>
      <c r="S84" s="21"/>
    </row>
    <row r="85" customFormat="false" ht="14.25" hidden="false" customHeight="false" outlineLevel="0" collapsed="false">
      <c r="A85" s="9"/>
      <c r="B85" s="56" t="s">
        <v>322</v>
      </c>
      <c r="C85" s="56" t="n">
        <v>40000</v>
      </c>
      <c r="D85" s="49" t="n">
        <f aca="false">(C85*0.22)</f>
        <v>8800</v>
      </c>
      <c r="E85" s="58"/>
      <c r="F85" s="58" t="s">
        <v>323</v>
      </c>
      <c r="G85" s="50"/>
      <c r="K85" s="9"/>
      <c r="L85" s="9"/>
      <c r="M85" s="9"/>
      <c r="N85" s="9"/>
      <c r="O85" s="9"/>
      <c r="P85" s="9"/>
      <c r="Q85" s="9"/>
      <c r="R85" s="22"/>
      <c r="S85" s="21"/>
    </row>
    <row r="86" customFormat="false" ht="14.25" hidden="false" customHeight="false" outlineLevel="0" collapsed="false">
      <c r="A86" s="9"/>
      <c r="B86" s="9"/>
      <c r="C86" s="34"/>
      <c r="D86" s="28" t="n">
        <f aca="false">(C86*0.22)</f>
        <v>0</v>
      </c>
      <c r="E86" s="27"/>
      <c r="F86" s="27"/>
      <c r="G86" s="41"/>
      <c r="K86" s="9" t="s">
        <v>50</v>
      </c>
      <c r="L86" s="9"/>
      <c r="M86" s="9"/>
      <c r="N86" s="9"/>
      <c r="O86" s="9"/>
      <c r="P86" s="9"/>
      <c r="Q86" s="9"/>
      <c r="R86" s="22"/>
      <c r="S86" s="21"/>
    </row>
    <row r="87" customFormat="false" ht="14.25" hidden="false" customHeight="false" outlineLevel="0" collapsed="false">
      <c r="A87" s="9"/>
      <c r="B87" s="9"/>
      <c r="C87" s="34"/>
      <c r="D87" s="28" t="n">
        <f aca="false">(C87*0.22)</f>
        <v>0</v>
      </c>
      <c r="E87" s="27" t="n">
        <f aca="false">C87-D87</f>
        <v>0</v>
      </c>
      <c r="F87" s="27"/>
      <c r="G87" s="40"/>
      <c r="K87" s="9" t="s">
        <v>51</v>
      </c>
      <c r="L87" s="9"/>
      <c r="M87" s="9"/>
      <c r="N87" s="9"/>
      <c r="O87" s="9"/>
      <c r="P87" s="9"/>
      <c r="Q87" s="9"/>
      <c r="R87" s="22"/>
      <c r="S87" s="21"/>
    </row>
    <row r="88" customFormat="false" ht="14.25" hidden="false" customHeight="false" outlineLevel="0" collapsed="false">
      <c r="C88" s="1" t="n">
        <f aca="false">SUM(C73:C84)</f>
        <v>10640.5</v>
      </c>
      <c r="D88" s="1" t="n">
        <f aca="false">SUM(D75:D84)</f>
        <v>2340.91</v>
      </c>
      <c r="E88" s="27" t="n">
        <f aca="false">C88-D88</f>
        <v>8299.59</v>
      </c>
      <c r="M88" s="1" t="n">
        <f aca="false">SUM(M73:M87)</f>
        <v>935.07</v>
      </c>
      <c r="O88" s="1" t="n">
        <f aca="false">SUM(O73:O87)</f>
        <v>983.91</v>
      </c>
      <c r="Q88" s="1" t="n">
        <f aca="false">SUM(Q73:Q87)</f>
        <v>988.5</v>
      </c>
      <c r="R88" s="22"/>
      <c r="S88" s="21"/>
    </row>
    <row r="89" customFormat="false" ht="14.25" hidden="false" customHeight="false" outlineLevel="0" collapsed="false">
      <c r="R89" s="22"/>
      <c r="S89" s="21"/>
    </row>
    <row r="90" customFormat="false" ht="14.25" hidden="false" customHeight="false" outlineLevel="0" collapsed="false">
      <c r="A90" s="14" t="s">
        <v>52</v>
      </c>
      <c r="B90" s="14" t="n">
        <f aca="false">D90/3</f>
        <v>2766.53</v>
      </c>
      <c r="D90" s="1" t="n">
        <f aca="false">C88-D88</f>
        <v>8299.59</v>
      </c>
      <c r="K90" s="15" t="s">
        <v>53</v>
      </c>
      <c r="L90" s="15"/>
      <c r="M90" s="15" t="n">
        <f aca="false">B90-M88</f>
        <v>1831.46</v>
      </c>
      <c r="N90" s="15"/>
      <c r="O90" s="15" t="n">
        <f aca="false">SUM(B90-O88)</f>
        <v>1782.62</v>
      </c>
      <c r="P90" s="15"/>
      <c r="Q90" s="15" t="n">
        <f aca="false">SUM(B90-Q88)</f>
        <v>1778.03</v>
      </c>
      <c r="R90" s="23"/>
      <c r="S90" s="21"/>
    </row>
    <row r="91" customFormat="false" ht="14.25" hidden="false" customHeight="false" outlineLevel="0" collapsed="false">
      <c r="K91" s="14" t="s">
        <v>54</v>
      </c>
      <c r="L91" s="14"/>
      <c r="M91" s="14"/>
      <c r="N91" s="14"/>
      <c r="O91" s="14"/>
      <c r="P91" s="14"/>
      <c r="Q91" s="14" t="n">
        <f aca="false">SUM(M90+O90+Q90+Q66)</f>
        <v>2711.7956</v>
      </c>
      <c r="R91" s="22"/>
      <c r="S91" s="21"/>
    </row>
    <row r="92" customFormat="false" ht="14.25" hidden="false" customHeight="false" outlineLevel="0" collapsed="false">
      <c r="A92" s="22"/>
      <c r="B92" s="22"/>
      <c r="C92" s="22"/>
      <c r="D92" s="22"/>
      <c r="E92" s="22"/>
      <c r="F92" s="22"/>
      <c r="G92" s="22"/>
      <c r="H92" s="22"/>
      <c r="I92" s="21"/>
      <c r="J92" s="22"/>
      <c r="K92" s="22"/>
      <c r="L92" s="22"/>
      <c r="M92" s="22"/>
      <c r="N92" s="22"/>
      <c r="O92" s="22"/>
      <c r="P92" s="22"/>
      <c r="Q92" s="22"/>
      <c r="R92" s="22"/>
      <c r="S92" s="21"/>
    </row>
    <row r="93" customFormat="false" ht="14.25" hidden="false" customHeight="false" outlineLevel="0" collapsed="false">
      <c r="A93" s="22"/>
      <c r="B93" s="22"/>
      <c r="C93" s="22"/>
      <c r="D93" s="22"/>
      <c r="E93" s="22"/>
      <c r="F93" s="22"/>
      <c r="G93" s="22"/>
      <c r="H93" s="22"/>
      <c r="I93" s="21"/>
      <c r="J93" s="22"/>
      <c r="K93" s="22"/>
      <c r="L93" s="22"/>
      <c r="M93" s="22"/>
      <c r="N93" s="22"/>
      <c r="O93" s="22"/>
      <c r="P93" s="22"/>
      <c r="Q93" s="22"/>
      <c r="R93" s="22"/>
      <c r="S93" s="21"/>
    </row>
    <row r="94" customFormat="false" ht="14.25" hidden="false" customHeight="false" outlineLevel="0" collapsed="false">
      <c r="A94" s="22"/>
      <c r="B94" s="22"/>
      <c r="C94" s="22"/>
      <c r="D94" s="22"/>
      <c r="E94" s="22"/>
      <c r="F94" s="22"/>
      <c r="G94" s="22"/>
      <c r="H94" s="22"/>
      <c r="I94" s="21"/>
      <c r="J94" s="22"/>
      <c r="K94" s="22"/>
      <c r="L94" s="22"/>
      <c r="M94" s="22"/>
      <c r="N94" s="22"/>
      <c r="O94" s="22"/>
      <c r="P94" s="22"/>
      <c r="Q94" s="22"/>
      <c r="R94" s="22"/>
      <c r="S94" s="21"/>
    </row>
    <row r="95" customFormat="false" ht="14.25" hidden="false" customHeight="false" outlineLevel="0" collapsed="false">
      <c r="A95" s="24"/>
      <c r="B95" s="24"/>
      <c r="C95" s="24" t="n">
        <f aca="false">SUM(C88+C40+C63+C17)</f>
        <v>19015.35</v>
      </c>
      <c r="D95" s="22" t="n">
        <f aca="false">(C95*0.227)</f>
        <v>4316.48445</v>
      </c>
      <c r="E95" s="24"/>
      <c r="F95" s="24"/>
      <c r="G95" s="24"/>
    </row>
    <row r="96" customFormat="false" ht="14.25" hidden="false" customHeight="false" outlineLevel="0" collapsed="false">
      <c r="A96" s="24" t="s">
        <v>95</v>
      </c>
      <c r="B96" s="24" t="n">
        <f aca="false">(C95+D101)/12</f>
        <v>1584.6125</v>
      </c>
      <c r="C96" s="24"/>
      <c r="D96" s="24"/>
      <c r="E96" s="24"/>
      <c r="F96" s="24"/>
      <c r="G96" s="24"/>
    </row>
    <row r="97" customFormat="false" ht="14.25" hidden="false" customHeight="false" outlineLevel="0" collapsed="false">
      <c r="A97" s="24" t="s">
        <v>96</v>
      </c>
      <c r="B97" s="24" t="n">
        <f aca="false">(D97+D101)/12</f>
        <v>1224.9054625</v>
      </c>
      <c r="C97" s="24"/>
      <c r="D97" s="24" t="n">
        <f aca="false">C95-D95</f>
        <v>14698.86555</v>
      </c>
      <c r="E97" s="24"/>
      <c r="F97" s="24"/>
      <c r="G97" s="24"/>
    </row>
  </sheetData>
  <mergeCells count="22">
    <mergeCell ref="A1:E1"/>
    <mergeCell ref="K1:Q1"/>
    <mergeCell ref="L3:M3"/>
    <mergeCell ref="N3:O3"/>
    <mergeCell ref="P3:Q3"/>
    <mergeCell ref="A24:G24"/>
    <mergeCell ref="K24:Q24"/>
    <mergeCell ref="L26:M26"/>
    <mergeCell ref="N26:O26"/>
    <mergeCell ref="P26:Q26"/>
    <mergeCell ref="K44:O44"/>
    <mergeCell ref="A47:G47"/>
    <mergeCell ref="K47:Q47"/>
    <mergeCell ref="L49:M49"/>
    <mergeCell ref="N49:O49"/>
    <mergeCell ref="P49:Q49"/>
    <mergeCell ref="K67:O67"/>
    <mergeCell ref="A70:G70"/>
    <mergeCell ref="K70:Q70"/>
    <mergeCell ref="L72:M72"/>
    <mergeCell ref="N72:O72"/>
    <mergeCell ref="P72:Q7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9"/>
  <sheetViews>
    <sheetView showFormulas="false" showGridLines="true" showRowColHeaders="true" showZeros="true" rightToLeft="false" tabSelected="false" showOutlineSymbols="true" defaultGridColor="true" view="normal" topLeftCell="A49" colorId="64" zoomScale="85" zoomScaleNormal="85" zoomScalePageLayoutView="100" workbookViewId="0">
      <selection pane="topLeft" activeCell="B97" activeCellId="0" sqref="B97"/>
    </sheetView>
  </sheetViews>
  <sheetFormatPr defaultColWidth="9.21875" defaultRowHeight="14.25" customHeight="true" zeroHeight="false" outlineLevelRow="0" outlineLevelCol="0"/>
  <cols>
    <col collapsed="false" customWidth="true" hidden="false" outlineLevel="0" max="1" min="1" style="1" width="17.76"/>
    <col collapsed="false" customWidth="true" hidden="false" outlineLevel="0" max="2" min="2" style="1" width="27.22"/>
    <col collapsed="false" customWidth="true" hidden="false" outlineLevel="0" max="3" min="3" style="1" width="15.22"/>
    <col collapsed="false" customWidth="true" hidden="false" outlineLevel="0" max="4" min="4" style="1" width="12.76"/>
    <col collapsed="false" customWidth="true" hidden="false" outlineLevel="0" max="7" min="5" style="1" width="16.22"/>
    <col collapsed="false" customWidth="true" hidden="false" outlineLevel="0" max="9" min="8" style="1" width="4.22"/>
    <col collapsed="false" customWidth="true" hidden="false" outlineLevel="0" max="11" min="11" style="1" width="12"/>
    <col collapsed="false" customWidth="true" hidden="false" outlineLevel="0" max="13" min="12" style="1" width="10.78"/>
    <col collapsed="false" customWidth="true" hidden="false" outlineLevel="0" max="14" min="14" style="1" width="13"/>
  </cols>
  <sheetData>
    <row r="1" customFormat="false" ht="22.05" hidden="false" customHeight="false" outlineLevel="0" collapsed="false">
      <c r="A1" s="54" t="s">
        <v>324</v>
      </c>
      <c r="B1" s="54"/>
      <c r="C1" s="54"/>
      <c r="D1" s="54"/>
      <c r="E1" s="54"/>
      <c r="F1" s="54"/>
      <c r="G1" s="54"/>
      <c r="I1" s="10"/>
    </row>
    <row r="2" customFormat="false" ht="14.25" hidden="false" customHeight="false" outlineLevel="0" collapsed="false">
      <c r="I2" s="10"/>
    </row>
    <row r="3" customFormat="false" ht="14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153</v>
      </c>
      <c r="G3" s="5" t="s">
        <v>154</v>
      </c>
      <c r="I3" s="10"/>
    </row>
    <row r="4" customFormat="false" ht="14.25" hidden="false" customHeight="false" outlineLevel="0" collapsed="false">
      <c r="A4" s="6"/>
      <c r="B4" s="33" t="s">
        <v>38</v>
      </c>
      <c r="C4" s="34" t="n">
        <v>264.1</v>
      </c>
      <c r="D4" s="28" t="n">
        <f aca="false">(C4*0.22)</f>
        <v>58.102</v>
      </c>
      <c r="E4" s="38" t="n">
        <f aca="false">C4-D4</f>
        <v>205.998</v>
      </c>
      <c r="F4" s="38" t="s">
        <v>325</v>
      </c>
      <c r="G4" s="33" t="s">
        <v>159</v>
      </c>
      <c r="I4" s="10"/>
    </row>
    <row r="5" customFormat="false" ht="14.25" hidden="false" customHeight="false" outlineLevel="0" collapsed="false">
      <c r="A5" s="8"/>
      <c r="B5" s="33" t="s">
        <v>40</v>
      </c>
      <c r="C5" s="34" t="n">
        <v>366.7</v>
      </c>
      <c r="D5" s="28" t="n">
        <f aca="false">(C5*0.22)</f>
        <v>80.674</v>
      </c>
      <c r="E5" s="38" t="n">
        <f aca="false">C5-D5</f>
        <v>286.026</v>
      </c>
      <c r="F5" s="38" t="s">
        <v>326</v>
      </c>
      <c r="G5" s="33" t="s">
        <v>159</v>
      </c>
      <c r="I5" s="10"/>
    </row>
    <row r="6" customFormat="false" ht="14.25" hidden="false" customHeight="false" outlineLevel="0" collapsed="false">
      <c r="A6" s="8" t="s">
        <v>57</v>
      </c>
      <c r="B6" s="33" t="s">
        <v>42</v>
      </c>
      <c r="C6" s="34" t="n">
        <v>367.27</v>
      </c>
      <c r="D6" s="28" t="n">
        <f aca="false">(C6*0.22)</f>
        <v>80.7994</v>
      </c>
      <c r="E6" s="38" t="n">
        <f aca="false">C6-D6</f>
        <v>286.4706</v>
      </c>
      <c r="F6" s="38" t="s">
        <v>327</v>
      </c>
      <c r="G6" s="33" t="s">
        <v>159</v>
      </c>
      <c r="I6" s="10"/>
    </row>
    <row r="7" customFormat="false" ht="14.25" hidden="false" customHeight="false" outlineLevel="0" collapsed="false">
      <c r="A7" s="8"/>
      <c r="B7" s="33"/>
      <c r="C7" s="34"/>
      <c r="D7" s="28"/>
      <c r="E7" s="38"/>
      <c r="F7" s="38"/>
      <c r="G7" s="38"/>
      <c r="I7" s="10"/>
    </row>
    <row r="8" customFormat="false" ht="14.25" hidden="false" customHeight="false" outlineLevel="0" collapsed="false">
      <c r="A8" s="8"/>
      <c r="B8" s="33"/>
      <c r="C8" s="34"/>
      <c r="D8" s="28"/>
      <c r="E8" s="38"/>
      <c r="F8" s="38"/>
      <c r="G8" s="38"/>
      <c r="I8" s="10"/>
    </row>
    <row r="9" customFormat="false" ht="14.25" hidden="false" customHeight="false" outlineLevel="0" collapsed="false">
      <c r="A9" s="8"/>
      <c r="B9" s="33"/>
      <c r="C9" s="34"/>
      <c r="D9" s="28"/>
      <c r="E9" s="38"/>
      <c r="F9" s="38"/>
      <c r="G9" s="38"/>
      <c r="I9" s="10"/>
    </row>
    <row r="10" customFormat="false" ht="14.25" hidden="false" customHeight="false" outlineLevel="0" collapsed="false">
      <c r="A10" s="8"/>
      <c r="B10" s="33"/>
      <c r="C10" s="33"/>
      <c r="D10" s="33"/>
      <c r="E10" s="33"/>
      <c r="F10" s="33"/>
      <c r="G10" s="38"/>
      <c r="I10" s="10"/>
    </row>
    <row r="11" customFormat="false" ht="14.25" hidden="false" customHeight="false" outlineLevel="0" collapsed="false">
      <c r="A11" s="9"/>
      <c r="B11" s="9"/>
      <c r="C11" s="9"/>
      <c r="D11" s="9"/>
      <c r="E11" s="9"/>
      <c r="F11" s="9"/>
      <c r="G11" s="9"/>
      <c r="I11" s="10"/>
    </row>
    <row r="12" customFormat="false" ht="14.25" hidden="false" customHeight="false" outlineLevel="0" collapsed="false">
      <c r="A12" s="9"/>
      <c r="B12" s="9"/>
      <c r="C12" s="9"/>
      <c r="D12" s="9"/>
      <c r="E12" s="9"/>
      <c r="F12" s="9"/>
      <c r="G12" s="9"/>
      <c r="I12" s="10"/>
    </row>
    <row r="13" customFormat="false" ht="14.25" hidden="false" customHeight="false" outlineLevel="0" collapsed="false">
      <c r="A13" s="9"/>
      <c r="B13" s="9"/>
      <c r="C13" s="9"/>
      <c r="D13" s="9"/>
      <c r="E13" s="9"/>
      <c r="F13" s="9"/>
      <c r="G13" s="9"/>
      <c r="I13" s="10"/>
    </row>
    <row r="14" customFormat="false" ht="14.25" hidden="false" customHeight="false" outlineLevel="0" collapsed="false">
      <c r="A14" s="9"/>
      <c r="B14" s="9"/>
      <c r="C14" s="9"/>
      <c r="D14" s="9"/>
      <c r="E14" s="9"/>
      <c r="F14" s="9"/>
      <c r="G14" s="9"/>
      <c r="I14" s="10"/>
    </row>
    <row r="15" customFormat="false" ht="14.25" hidden="false" customHeight="false" outlineLevel="0" collapsed="false">
      <c r="A15" s="9"/>
      <c r="B15" s="33"/>
      <c r="C15" s="33"/>
      <c r="D15" s="33"/>
      <c r="E15" s="33"/>
      <c r="F15" s="33"/>
      <c r="G15" s="33"/>
      <c r="I15" s="10"/>
    </row>
    <row r="16" customFormat="false" ht="14.25" hidden="false" customHeight="false" outlineLevel="0" collapsed="false">
      <c r="A16" s="9"/>
      <c r="B16" s="33"/>
      <c r="C16" s="33"/>
      <c r="D16" s="33"/>
      <c r="E16" s="33"/>
      <c r="F16" s="33"/>
      <c r="G16" s="33"/>
      <c r="I16" s="10"/>
    </row>
    <row r="17" customFormat="false" ht="14.25" hidden="false" customHeight="false" outlineLevel="0" collapsed="false">
      <c r="A17" s="9"/>
      <c r="C17" s="1" t="n">
        <f aca="false">SUM(C4:C16)</f>
        <v>998.07</v>
      </c>
      <c r="D17" s="1" t="n">
        <f aca="false">SUM(D4:D16)</f>
        <v>219.5754</v>
      </c>
      <c r="E17" s="26" t="e">
        <f aca="false">SUM(E4:E56)</f>
        <v>#VALUE!</v>
      </c>
      <c r="I17" s="10"/>
    </row>
    <row r="18" customFormat="false" ht="14.25" hidden="false" customHeight="false" outlineLevel="0" collapsed="false">
      <c r="I18" s="10"/>
    </row>
    <row r="19" customFormat="false" ht="14.25" hidden="false" customHeight="false" outlineLevel="0" collapsed="false">
      <c r="A19" s="14" t="s">
        <v>52</v>
      </c>
      <c r="B19" s="14" t="n">
        <f aca="false">D19/3</f>
        <v>259.4982</v>
      </c>
      <c r="D19" s="1" t="n">
        <f aca="false">C17-D17</f>
        <v>778.4946</v>
      </c>
      <c r="I19" s="10"/>
    </row>
    <row r="20" customFormat="false" ht="14.25" hidden="false" customHeight="false" outlineLevel="0" collapsed="false">
      <c r="I20" s="10"/>
    </row>
    <row r="21" customFormat="false" ht="14.25" hidden="false" customHeight="false" outlineLevel="0" collapsed="false">
      <c r="I21" s="10"/>
    </row>
    <row r="22" customFormat="false" ht="14.25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</row>
    <row r="23" customFormat="false" ht="14.25" hidden="false" customHeight="false" outlineLevel="0" collapsed="false">
      <c r="I23" s="10"/>
      <c r="J23" s="1"/>
    </row>
    <row r="24" customFormat="false" ht="22.05" hidden="false" customHeight="false" outlineLevel="0" collapsed="false">
      <c r="A24" s="54" t="s">
        <v>328</v>
      </c>
      <c r="B24" s="54"/>
      <c r="C24" s="54"/>
      <c r="D24" s="54"/>
      <c r="E24" s="54"/>
      <c r="F24" s="54"/>
      <c r="G24" s="54"/>
      <c r="I24" s="10"/>
    </row>
    <row r="25" customFormat="false" ht="14.25" hidden="false" customHeight="false" outlineLevel="0" collapsed="false">
      <c r="I25" s="10"/>
    </row>
    <row r="26" customFormat="false" ht="14.25" hidden="false" customHeight="false" outlineLevel="0" collapsed="false">
      <c r="A26" s="3" t="s">
        <v>1</v>
      </c>
      <c r="B26" s="4" t="s">
        <v>2</v>
      </c>
      <c r="C26" s="4" t="s">
        <v>3</v>
      </c>
      <c r="D26" s="4" t="s">
        <v>4</v>
      </c>
      <c r="E26" s="4" t="s">
        <v>5</v>
      </c>
      <c r="F26" s="64" t="s">
        <v>153</v>
      </c>
      <c r="G26" s="65" t="s">
        <v>154</v>
      </c>
      <c r="I26" s="10"/>
    </row>
    <row r="27" customFormat="false" ht="14.25" hidden="false" customHeight="false" outlineLevel="0" collapsed="false">
      <c r="A27" s="6" t="s">
        <v>57</v>
      </c>
      <c r="B27" s="66" t="s">
        <v>329</v>
      </c>
      <c r="C27" s="33" t="n">
        <v>2000</v>
      </c>
      <c r="D27" s="33" t="n">
        <f aca="false">(C27*0.22)</f>
        <v>440</v>
      </c>
      <c r="E27" s="33"/>
      <c r="F27" s="66" t="s">
        <v>330</v>
      </c>
      <c r="G27" s="66" t="s">
        <v>159</v>
      </c>
      <c r="I27" s="10"/>
    </row>
    <row r="28" customFormat="false" ht="14.25" hidden="false" customHeight="false" outlineLevel="0" collapsed="false">
      <c r="A28" s="6" t="s">
        <v>58</v>
      </c>
      <c r="B28" s="66"/>
      <c r="C28" s="33" t="n">
        <v>1000</v>
      </c>
      <c r="D28" s="33" t="n">
        <f aca="false">(C28*0.22)</f>
        <v>220</v>
      </c>
      <c r="E28" s="33"/>
      <c r="F28" s="66"/>
      <c r="G28" s="66"/>
      <c r="I28" s="10"/>
    </row>
    <row r="29" customFormat="false" ht="14.25" hidden="false" customHeight="false" outlineLevel="0" collapsed="false">
      <c r="A29" s="1" t="s">
        <v>58</v>
      </c>
      <c r="B29" s="34" t="s">
        <v>148</v>
      </c>
      <c r="C29" s="33" t="n">
        <v>875</v>
      </c>
      <c r="D29" s="33" t="n">
        <f aca="false">(C29*0.22)</f>
        <v>192.5</v>
      </c>
      <c r="E29" s="38" t="n">
        <f aca="false">C29-D29</f>
        <v>682.5</v>
      </c>
      <c r="F29" s="39" t="s">
        <v>331</v>
      </c>
      <c r="G29" s="33" t="s">
        <v>159</v>
      </c>
      <c r="I29" s="10"/>
    </row>
    <row r="30" customFormat="false" ht="14.25" hidden="false" customHeight="false" outlineLevel="0" collapsed="false">
      <c r="A30" s="8" t="s">
        <v>332</v>
      </c>
      <c r="B30" s="33" t="s">
        <v>333</v>
      </c>
      <c r="C30" s="33" t="n">
        <v>600</v>
      </c>
      <c r="D30" s="33" t="n">
        <f aca="false">(C30*0.22)</f>
        <v>132</v>
      </c>
      <c r="E30" s="33"/>
      <c r="F30" s="33" t="s">
        <v>334</v>
      </c>
      <c r="G30" s="33" t="s">
        <v>159</v>
      </c>
      <c r="I30" s="10"/>
    </row>
    <row r="31" customFormat="false" ht="14.25" hidden="false" customHeight="false" outlineLevel="0" collapsed="false">
      <c r="A31" s="8"/>
      <c r="B31" s="33" t="s">
        <v>335</v>
      </c>
      <c r="C31" s="33" t="n">
        <v>500</v>
      </c>
      <c r="D31" s="33" t="n">
        <f aca="false">(C31*0.22)</f>
        <v>110</v>
      </c>
      <c r="E31" s="38"/>
      <c r="F31" s="33" t="s">
        <v>336</v>
      </c>
      <c r="G31" s="33" t="s">
        <v>159</v>
      </c>
      <c r="I31" s="10"/>
      <c r="L31" s="26"/>
      <c r="M31" s="26"/>
      <c r="N31" s="26"/>
    </row>
    <row r="32" customFormat="false" ht="14.25" hidden="false" customHeight="false" outlineLevel="0" collapsed="false">
      <c r="A32" s="8"/>
      <c r="I32" s="10"/>
      <c r="L32" s="26"/>
      <c r="M32" s="26"/>
      <c r="N32" s="26"/>
    </row>
    <row r="33" customFormat="false" ht="14.25" hidden="false" customHeight="false" outlineLevel="0" collapsed="false">
      <c r="A33" s="8"/>
      <c r="B33" s="9"/>
      <c r="C33" s="9"/>
      <c r="D33" s="9"/>
      <c r="E33" s="9"/>
      <c r="F33" s="9"/>
      <c r="G33" s="9"/>
      <c r="I33" s="10"/>
      <c r="L33" s="26"/>
      <c r="M33" s="26"/>
      <c r="N33" s="26"/>
    </row>
    <row r="34" customFormat="false" ht="14.25" hidden="false" customHeight="false" outlineLevel="0" collapsed="false">
      <c r="A34" s="8"/>
      <c r="B34" s="9"/>
      <c r="C34" s="9"/>
      <c r="D34" s="9"/>
      <c r="E34" s="9"/>
      <c r="F34" s="9"/>
      <c r="G34" s="9"/>
      <c r="I34" s="10"/>
      <c r="L34" s="26"/>
      <c r="M34" s="26"/>
      <c r="N34" s="26"/>
    </row>
    <row r="35" customFormat="false" ht="14.25" hidden="false" customHeight="false" outlineLevel="0" collapsed="false">
      <c r="A35" s="8"/>
      <c r="B35" s="33"/>
      <c r="C35" s="33"/>
      <c r="D35" s="33"/>
      <c r="E35" s="33"/>
      <c r="F35" s="33"/>
      <c r="G35" s="38"/>
      <c r="I35" s="10"/>
      <c r="L35" s="26"/>
      <c r="M35" s="26"/>
      <c r="N35" s="26"/>
    </row>
    <row r="36" customFormat="false" ht="14.25" hidden="false" customHeight="false" outlineLevel="0" collapsed="false">
      <c r="A36" s="9"/>
      <c r="B36" s="9"/>
      <c r="C36" s="9"/>
      <c r="D36" s="9"/>
      <c r="E36" s="9"/>
      <c r="F36" s="9"/>
      <c r="G36" s="52"/>
      <c r="I36" s="10"/>
    </row>
    <row r="37" customFormat="false" ht="14.25" hidden="false" customHeight="false" outlineLevel="0" collapsed="false">
      <c r="A37" s="9"/>
      <c r="B37" s="9"/>
      <c r="C37" s="9"/>
      <c r="D37" s="9"/>
      <c r="E37" s="9"/>
      <c r="F37" s="9"/>
      <c r="G37" s="38"/>
      <c r="I37" s="10"/>
    </row>
    <row r="38" customFormat="false" ht="14.25" hidden="false" customHeight="false" outlineLevel="0" collapsed="false">
      <c r="A38" s="9"/>
      <c r="B38" s="9"/>
      <c r="C38" s="9"/>
      <c r="D38" s="9"/>
      <c r="E38" s="9"/>
      <c r="F38" s="9"/>
      <c r="G38" s="38"/>
      <c r="I38" s="10"/>
    </row>
    <row r="39" customFormat="false" ht="14.25" hidden="false" customHeight="false" outlineLevel="0" collapsed="false">
      <c r="A39" s="9"/>
      <c r="B39" s="9"/>
      <c r="C39" s="9"/>
      <c r="D39" s="9"/>
      <c r="E39" s="9"/>
      <c r="F39" s="9"/>
      <c r="G39" s="33"/>
      <c r="I39" s="10"/>
    </row>
    <row r="40" customFormat="false" ht="14.25" hidden="false" customHeight="false" outlineLevel="0" collapsed="false">
      <c r="A40" s="9"/>
      <c r="B40" s="9"/>
      <c r="C40" s="9"/>
      <c r="D40" s="9"/>
      <c r="E40" s="9"/>
      <c r="F40" s="9"/>
      <c r="G40" s="9"/>
      <c r="I40" s="10"/>
    </row>
    <row r="41" customFormat="false" ht="14.25" hidden="false" customHeight="false" outlineLevel="0" collapsed="false">
      <c r="C41" s="1" t="n">
        <f aca="false">SUM(C27:C31)</f>
        <v>4975</v>
      </c>
      <c r="D41" s="1" t="n">
        <f aca="false">SUM(D27:D31)</f>
        <v>1094.5</v>
      </c>
      <c r="E41" s="26" t="n">
        <f aca="false">SUM(E28:E31)</f>
        <v>682.5</v>
      </c>
      <c r="I41" s="10"/>
    </row>
    <row r="42" customFormat="false" ht="14.25" hidden="false" customHeight="false" outlineLevel="0" collapsed="false">
      <c r="I42" s="10"/>
    </row>
    <row r="43" customFormat="false" ht="14.25" hidden="false" customHeight="false" outlineLevel="0" collapsed="false">
      <c r="A43" s="14" t="s">
        <v>52</v>
      </c>
      <c r="B43" s="14" t="n">
        <f aca="false">D43/3</f>
        <v>1293.5</v>
      </c>
      <c r="D43" s="1" t="n">
        <f aca="false">C41-D41</f>
        <v>3880.5</v>
      </c>
      <c r="I43" s="10"/>
    </row>
    <row r="44" customFormat="false" ht="14.25" hidden="false" customHeight="false" outlineLevel="0" collapsed="false">
      <c r="I44" s="10"/>
    </row>
    <row r="45" customFormat="false" ht="14.25" hidden="false" customHeight="false" outlineLevel="0" collapsed="false">
      <c r="I45" s="10"/>
    </row>
    <row r="46" customFormat="false" ht="14.25" hidden="false" customHeight="false" outlineLevel="0" collapsed="false">
      <c r="A46" s="19"/>
      <c r="B46" s="19"/>
      <c r="C46" s="19"/>
      <c r="D46" s="19"/>
      <c r="E46" s="19"/>
      <c r="F46" s="19"/>
      <c r="G46" s="19"/>
      <c r="H46" s="19"/>
      <c r="I46" s="19"/>
    </row>
    <row r="47" customFormat="false" ht="14.25" hidden="false" customHeight="false" outlineLevel="0" collapsed="false">
      <c r="I47" s="10"/>
      <c r="J47" s="67"/>
      <c r="K47" s="67"/>
      <c r="L47" s="67"/>
      <c r="M47" s="67"/>
      <c r="N47" s="67"/>
    </row>
    <row r="48" customFormat="false" ht="22.05" hidden="false" customHeight="false" outlineLevel="0" collapsed="false">
      <c r="A48" s="54" t="s">
        <v>337</v>
      </c>
      <c r="B48" s="54"/>
      <c r="C48" s="54"/>
      <c r="D48" s="54"/>
      <c r="E48" s="54"/>
      <c r="F48" s="54"/>
      <c r="G48" s="54"/>
      <c r="I48" s="10"/>
    </row>
    <row r="49" customFormat="false" ht="14.25" hidden="false" customHeight="false" outlineLevel="0" collapsed="false">
      <c r="I49" s="10"/>
    </row>
    <row r="50" customFormat="false" ht="14.25" hidden="false" customHeight="false" outlineLevel="0" collapsed="false">
      <c r="A50" s="3" t="s">
        <v>1</v>
      </c>
      <c r="B50" s="4" t="s">
        <v>2</v>
      </c>
      <c r="C50" s="4" t="s">
        <v>3</v>
      </c>
      <c r="D50" s="4" t="s">
        <v>4</v>
      </c>
      <c r="E50" s="4" t="s">
        <v>5</v>
      </c>
      <c r="F50" s="4" t="s">
        <v>153</v>
      </c>
      <c r="G50" s="5" t="s">
        <v>154</v>
      </c>
      <c r="I50" s="10"/>
    </row>
    <row r="51" customFormat="false" ht="14.25" hidden="false" customHeight="false" outlineLevel="0" collapsed="false">
      <c r="A51" s="6"/>
      <c r="B51" s="34" t="s">
        <v>338</v>
      </c>
      <c r="C51" s="33" t="n">
        <v>2100</v>
      </c>
      <c r="D51" s="33" t="n">
        <f aca="false">(C51*0.22)</f>
        <v>462</v>
      </c>
      <c r="E51" s="38" t="n">
        <f aca="false">E53</f>
        <v>1068.5922</v>
      </c>
      <c r="F51" s="38" t="s">
        <v>339</v>
      </c>
      <c r="G51" s="33" t="s">
        <v>159</v>
      </c>
      <c r="I51" s="10"/>
    </row>
    <row r="52" customFormat="false" ht="14.25" hidden="false" customHeight="false" outlineLevel="0" collapsed="false">
      <c r="A52" s="8"/>
      <c r="B52" s="34" t="s">
        <v>340</v>
      </c>
      <c r="C52" s="33" t="n">
        <v>1640</v>
      </c>
      <c r="D52" s="68" t="n">
        <f aca="false">(C52*0.22)</f>
        <v>360.8</v>
      </c>
      <c r="E52" s="38" t="n">
        <f aca="false">C52-D52</f>
        <v>1279.2</v>
      </c>
      <c r="F52" s="33" t="s">
        <v>341</v>
      </c>
      <c r="G52" s="33" t="s">
        <v>159</v>
      </c>
      <c r="I52" s="10"/>
    </row>
    <row r="53" customFormat="false" ht="14.25" hidden="false" customHeight="false" outlineLevel="0" collapsed="false">
      <c r="A53" s="8"/>
      <c r="B53" s="34" t="s">
        <v>340</v>
      </c>
      <c r="C53" s="33" t="n">
        <v>1369.99</v>
      </c>
      <c r="D53" s="33" t="n">
        <f aca="false">(C53*0.22)</f>
        <v>301.3978</v>
      </c>
      <c r="E53" s="38" t="n">
        <f aca="false">C53-D53</f>
        <v>1068.5922</v>
      </c>
      <c r="F53" s="33" t="s">
        <v>341</v>
      </c>
      <c r="G53" s="33" t="s">
        <v>159</v>
      </c>
      <c r="I53" s="10"/>
    </row>
    <row r="54" customFormat="false" ht="14.25" hidden="false" customHeight="false" outlineLevel="0" collapsed="false">
      <c r="A54" s="8"/>
      <c r="B54" s="9"/>
      <c r="C54" s="9"/>
      <c r="D54" s="9"/>
      <c r="E54" s="9"/>
      <c r="F54" s="9"/>
      <c r="G54" s="9"/>
      <c r="I54" s="10"/>
      <c r="M54" s="26"/>
      <c r="N54" s="26"/>
    </row>
    <row r="55" customFormat="false" ht="14.25" hidden="false" customHeight="false" outlineLevel="0" collapsed="false">
      <c r="A55" s="8"/>
      <c r="B55" s="9"/>
      <c r="C55" s="9"/>
      <c r="D55" s="9"/>
      <c r="E55" s="9"/>
      <c r="F55" s="9"/>
      <c r="G55" s="9"/>
      <c r="I55" s="10"/>
      <c r="L55" s="26"/>
      <c r="M55" s="26"/>
      <c r="N55" s="26"/>
    </row>
    <row r="56" customFormat="false" ht="14.25" hidden="false" customHeight="false" outlineLevel="0" collapsed="false">
      <c r="A56" s="8"/>
      <c r="B56" s="33"/>
      <c r="C56" s="33"/>
      <c r="D56" s="33"/>
      <c r="E56" s="38"/>
      <c r="F56" s="39"/>
      <c r="G56" s="38"/>
      <c r="I56" s="10"/>
      <c r="L56" s="26"/>
      <c r="M56" s="26"/>
      <c r="N56" s="26"/>
    </row>
    <row r="57" customFormat="false" ht="14.25" hidden="false" customHeight="false" outlineLevel="0" collapsed="false">
      <c r="A57" s="8"/>
      <c r="B57" s="9"/>
      <c r="C57" s="9"/>
      <c r="D57" s="9"/>
      <c r="E57" s="9"/>
      <c r="F57" s="39"/>
      <c r="G57" s="38"/>
      <c r="I57" s="10"/>
      <c r="L57" s="26"/>
      <c r="M57" s="26"/>
      <c r="N57" s="26"/>
    </row>
    <row r="58" customFormat="false" ht="14.25" hidden="false" customHeight="false" outlineLevel="0" collapsed="false">
      <c r="A58" s="9"/>
      <c r="B58" s="33"/>
      <c r="C58" s="33"/>
      <c r="D58" s="33"/>
      <c r="E58" s="38"/>
      <c r="F58" s="33"/>
      <c r="G58" s="38"/>
      <c r="I58" s="10"/>
      <c r="L58" s="26"/>
      <c r="M58" s="26"/>
      <c r="N58" s="26"/>
    </row>
    <row r="59" customFormat="false" ht="14.25" hidden="false" customHeight="false" outlineLevel="0" collapsed="false">
      <c r="A59" s="9"/>
      <c r="B59" s="33"/>
      <c r="C59" s="34"/>
      <c r="D59" s="33"/>
      <c r="E59" s="38"/>
      <c r="F59" s="38"/>
      <c r="G59" s="38"/>
      <c r="I59" s="10"/>
    </row>
    <row r="60" customFormat="false" ht="14.25" hidden="false" customHeight="false" outlineLevel="0" collapsed="false">
      <c r="A60" s="9"/>
      <c r="B60" s="33"/>
      <c r="C60" s="33"/>
      <c r="D60" s="33"/>
      <c r="E60" s="38"/>
      <c r="F60" s="34"/>
      <c r="G60" s="33"/>
      <c r="I60" s="10"/>
    </row>
    <row r="61" customFormat="false" ht="14.25" hidden="false" customHeight="false" outlineLevel="0" collapsed="false">
      <c r="A61" s="9"/>
      <c r="B61" s="33"/>
      <c r="C61" s="33"/>
      <c r="D61" s="33"/>
      <c r="E61" s="38"/>
      <c r="F61" s="33"/>
      <c r="G61" s="33"/>
      <c r="I61" s="10"/>
    </row>
    <row r="62" customFormat="false" ht="14.25" hidden="false" customHeight="false" outlineLevel="0" collapsed="false">
      <c r="A62" s="9"/>
      <c r="B62" s="33"/>
      <c r="C62" s="33"/>
      <c r="D62" s="33"/>
      <c r="E62" s="38"/>
      <c r="F62" s="33"/>
      <c r="G62" s="33"/>
      <c r="I62" s="10"/>
    </row>
    <row r="63" customFormat="false" ht="14.25" hidden="false" customHeight="false" outlineLevel="0" collapsed="false">
      <c r="A63" s="9"/>
      <c r="B63" s="33"/>
      <c r="C63" s="9"/>
      <c r="D63" s="33"/>
      <c r="E63" s="38"/>
      <c r="F63" s="38"/>
      <c r="G63" s="38"/>
      <c r="I63" s="10"/>
    </row>
    <row r="64" customFormat="false" ht="14.25" hidden="false" customHeight="false" outlineLevel="0" collapsed="false">
      <c r="C64" s="1" t="n">
        <f aca="false">SUM(C51:C53)</f>
        <v>5109.99</v>
      </c>
      <c r="D64" s="1" t="n">
        <f aca="false">SUM(D51:D54)</f>
        <v>1124.1978</v>
      </c>
      <c r="E64" s="27" t="n">
        <f aca="false">C64-D64</f>
        <v>3985.7922</v>
      </c>
      <c r="I64" s="10"/>
    </row>
    <row r="65" customFormat="false" ht="14.25" hidden="false" customHeight="false" outlineLevel="0" collapsed="false">
      <c r="I65" s="10"/>
    </row>
    <row r="66" customFormat="false" ht="14.25" hidden="false" customHeight="false" outlineLevel="0" collapsed="false">
      <c r="A66" s="14" t="s">
        <v>52</v>
      </c>
      <c r="B66" s="14" t="n">
        <f aca="false">E64/3</f>
        <v>1328.5974</v>
      </c>
      <c r="D66" s="1" t="n">
        <f aca="false">C64-D64</f>
        <v>3985.7922</v>
      </c>
      <c r="I66" s="10"/>
    </row>
    <row r="67" customFormat="false" ht="14.25" hidden="false" customHeight="false" outlineLevel="0" collapsed="false">
      <c r="I67" s="10"/>
    </row>
    <row r="68" customFormat="false" ht="14.25" hidden="false" customHeight="false" outlineLevel="0" collapsed="false">
      <c r="I68" s="10"/>
    </row>
    <row r="69" customFormat="false" ht="14.25" hidden="false" customHeight="false" outlineLevel="0" collapsed="false">
      <c r="A69" s="10"/>
      <c r="B69" s="10"/>
      <c r="C69" s="10"/>
      <c r="D69" s="10"/>
      <c r="E69" s="10"/>
      <c r="F69" s="10"/>
      <c r="G69" s="10"/>
      <c r="H69" s="10"/>
      <c r="I69" s="10"/>
    </row>
    <row r="70" customFormat="false" ht="14.25" hidden="false" customHeight="false" outlineLevel="0" collapsed="false">
      <c r="I70" s="10"/>
      <c r="J70" s="1"/>
    </row>
    <row r="71" customFormat="false" ht="22.05" hidden="false" customHeight="false" outlineLevel="0" collapsed="false">
      <c r="A71" s="54" t="s">
        <v>342</v>
      </c>
      <c r="B71" s="54"/>
      <c r="C71" s="54"/>
      <c r="D71" s="54"/>
      <c r="E71" s="54"/>
      <c r="F71" s="54"/>
      <c r="G71" s="54"/>
      <c r="I71" s="10"/>
    </row>
    <row r="72" customFormat="false" ht="14.25" hidden="false" customHeight="false" outlineLevel="0" collapsed="false">
      <c r="I72" s="10"/>
    </row>
    <row r="73" customFormat="false" ht="14.25" hidden="false" customHeight="false" outlineLevel="0" collapsed="false">
      <c r="A73" s="3" t="s">
        <v>1</v>
      </c>
      <c r="B73" s="4" t="s">
        <v>2</v>
      </c>
      <c r="C73" s="4" t="s">
        <v>3</v>
      </c>
      <c r="D73" s="4" t="s">
        <v>4</v>
      </c>
      <c r="E73" s="4" t="s">
        <v>5</v>
      </c>
      <c r="F73" s="4" t="s">
        <v>153</v>
      </c>
      <c r="G73" s="5" t="s">
        <v>154</v>
      </c>
      <c r="I73" s="10"/>
    </row>
    <row r="74" customFormat="false" ht="14.25" hidden="false" customHeight="false" outlineLevel="0" collapsed="false">
      <c r="A74" s="6"/>
      <c r="B74" s="30" t="s">
        <v>343</v>
      </c>
      <c r="C74" s="37" t="n">
        <v>3500</v>
      </c>
      <c r="D74" s="37" t="n">
        <f aca="false">(C74*0.22)</f>
        <v>770</v>
      </c>
      <c r="E74" s="45" t="n">
        <f aca="false">C74-D74</f>
        <v>2730</v>
      </c>
      <c r="F74" s="69" t="s">
        <v>344</v>
      </c>
      <c r="G74" s="45" t="s">
        <v>159</v>
      </c>
      <c r="I74" s="10"/>
    </row>
    <row r="75" customFormat="false" ht="14.25" hidden="false" customHeight="false" outlineLevel="0" collapsed="false">
      <c r="A75" s="8"/>
      <c r="B75" s="70" t="s">
        <v>345</v>
      </c>
      <c r="C75" s="71" t="n">
        <v>200</v>
      </c>
      <c r="D75" s="71" t="n">
        <f aca="false">(C75*0.22)</f>
        <v>44</v>
      </c>
      <c r="E75" s="72" t="n">
        <f aca="false">C75-D75</f>
        <v>156</v>
      </c>
      <c r="F75" s="71" t="s">
        <v>346</v>
      </c>
      <c r="G75" s="73" t="s">
        <v>159</v>
      </c>
      <c r="I75" s="10"/>
    </row>
    <row r="76" customFormat="false" ht="14.25" hidden="false" customHeight="false" outlineLevel="0" collapsed="false">
      <c r="A76" s="74"/>
      <c r="B76" s="33"/>
      <c r="C76" s="9"/>
      <c r="D76" s="33"/>
      <c r="E76" s="38"/>
      <c r="F76" s="39"/>
      <c r="G76" s="38"/>
      <c r="I76" s="10"/>
    </row>
    <row r="77" customFormat="false" ht="14.25" hidden="false" customHeight="false" outlineLevel="0" collapsed="false">
      <c r="A77" s="74"/>
      <c r="B77" s="9"/>
      <c r="C77" s="9"/>
      <c r="D77" s="9"/>
      <c r="E77" s="9"/>
      <c r="F77" s="9"/>
      <c r="G77" s="9"/>
      <c r="I77" s="10"/>
    </row>
    <row r="78" customFormat="false" ht="14.25" hidden="false" customHeight="false" outlineLevel="0" collapsed="false">
      <c r="A78" s="74"/>
      <c r="B78" s="33"/>
      <c r="C78" s="33"/>
      <c r="D78" s="33"/>
      <c r="E78" s="38"/>
      <c r="F78" s="39"/>
      <c r="G78" s="38"/>
      <c r="I78" s="10"/>
    </row>
    <row r="79" customFormat="false" ht="14.25" hidden="false" customHeight="false" outlineLevel="0" collapsed="false">
      <c r="A79" s="74"/>
      <c r="B79" s="33"/>
      <c r="C79" s="33"/>
      <c r="D79" s="33"/>
      <c r="E79" s="38"/>
      <c r="F79" s="39"/>
      <c r="G79" s="38"/>
      <c r="I79" s="10"/>
    </row>
    <row r="80" customFormat="false" ht="14.25" hidden="false" customHeight="false" outlineLevel="0" collapsed="false">
      <c r="A80" s="74"/>
      <c r="B80" s="33"/>
      <c r="C80" s="34"/>
      <c r="D80" s="33" t="n">
        <f aca="false">(C80*0.22)</f>
        <v>0</v>
      </c>
      <c r="E80" s="38" t="n">
        <f aca="false">C80-D80</f>
        <v>0</v>
      </c>
      <c r="F80" s="9"/>
      <c r="G80" s="38"/>
      <c r="I80" s="10"/>
    </row>
    <row r="81" customFormat="false" ht="14.25" hidden="false" customHeight="false" outlineLevel="0" collapsed="false">
      <c r="A81" s="74"/>
      <c r="B81" s="34"/>
      <c r="C81" s="34"/>
      <c r="D81" s="33" t="n">
        <f aca="false">(C81*0.22)</f>
        <v>0</v>
      </c>
      <c r="E81" s="38" t="n">
        <f aca="false">C81-D81</f>
        <v>0</v>
      </c>
      <c r="F81" s="33"/>
      <c r="G81" s="38"/>
      <c r="I81" s="10"/>
    </row>
    <row r="82" customFormat="false" ht="14.25" hidden="false" customHeight="false" outlineLevel="0" collapsed="false">
      <c r="A82" s="68"/>
      <c r="B82" s="34"/>
      <c r="C82" s="34"/>
      <c r="D82" s="33" t="n">
        <f aca="false">(C82*0.22)</f>
        <v>0</v>
      </c>
      <c r="E82" s="38" t="n">
        <f aca="false">C82-D82</f>
        <v>0</v>
      </c>
      <c r="F82" s="33"/>
      <c r="G82" s="38"/>
      <c r="I82" s="10"/>
    </row>
    <row r="83" customFormat="false" ht="14.25" hidden="false" customHeight="false" outlineLevel="0" collapsed="false">
      <c r="A83" s="68"/>
      <c r="B83" s="34"/>
      <c r="C83" s="33"/>
      <c r="D83" s="33" t="n">
        <f aca="false">(C83*0.22)</f>
        <v>0</v>
      </c>
      <c r="E83" s="38" t="n">
        <f aca="false">C83-D83</f>
        <v>0</v>
      </c>
      <c r="F83" s="38"/>
      <c r="G83" s="38"/>
      <c r="I83" s="10"/>
    </row>
    <row r="84" customFormat="false" ht="14.25" hidden="false" customHeight="false" outlineLevel="0" collapsed="false">
      <c r="A84" s="68"/>
      <c r="B84" s="34"/>
      <c r="C84" s="34"/>
      <c r="D84" s="33" t="n">
        <f aca="false">(C84*0.22)</f>
        <v>0</v>
      </c>
      <c r="E84" s="38" t="n">
        <f aca="false">C84-D84</f>
        <v>0</v>
      </c>
      <c r="F84" s="33"/>
      <c r="G84" s="38"/>
      <c r="I84" s="10"/>
    </row>
    <row r="85" customFormat="false" ht="14.25" hidden="false" customHeight="false" outlineLevel="0" collapsed="false">
      <c r="A85" s="68"/>
      <c r="B85" s="34"/>
      <c r="C85" s="33"/>
      <c r="D85" s="33" t="n">
        <f aca="false">(C85*0.22)</f>
        <v>0</v>
      </c>
      <c r="E85" s="38" t="n">
        <f aca="false">C85-D85</f>
        <v>0</v>
      </c>
      <c r="F85" s="38"/>
      <c r="G85" s="38"/>
      <c r="I85" s="10"/>
    </row>
    <row r="86" customFormat="false" ht="14.25" hidden="false" customHeight="false" outlineLevel="0" collapsed="false">
      <c r="A86" s="68"/>
      <c r="B86" s="33"/>
      <c r="C86" s="33"/>
      <c r="D86" s="33" t="n">
        <f aca="false">(C86*0.22)</f>
        <v>0</v>
      </c>
      <c r="E86" s="38" t="n">
        <f aca="false">C86-D86</f>
        <v>0</v>
      </c>
      <c r="F86" s="38"/>
      <c r="G86" s="38"/>
      <c r="I86" s="10"/>
    </row>
    <row r="87" customFormat="false" ht="14.25" hidden="false" customHeight="false" outlineLevel="0" collapsed="false">
      <c r="A87" s="68"/>
      <c r="B87" s="33"/>
      <c r="C87" s="34"/>
      <c r="D87" s="33" t="n">
        <f aca="false">(C87*0.22)</f>
        <v>0</v>
      </c>
      <c r="E87" s="38" t="n">
        <f aca="false">C87-D87</f>
        <v>0</v>
      </c>
      <c r="F87" s="38"/>
      <c r="G87" s="38"/>
      <c r="I87" s="10"/>
    </row>
    <row r="88" customFormat="false" ht="14.25" hidden="false" customHeight="false" outlineLevel="0" collapsed="false">
      <c r="A88" s="68"/>
      <c r="B88" s="33"/>
      <c r="C88" s="34"/>
      <c r="D88" s="33" t="n">
        <f aca="false">(C88*0.22)</f>
        <v>0</v>
      </c>
      <c r="E88" s="38" t="n">
        <f aca="false">C88-D88</f>
        <v>0</v>
      </c>
      <c r="F88" s="38"/>
      <c r="G88" s="38"/>
      <c r="I88" s="10"/>
    </row>
    <row r="89" customFormat="false" ht="14.25" hidden="false" customHeight="false" outlineLevel="0" collapsed="false">
      <c r="C89" s="1" t="n">
        <f aca="false">SUM(C74:C75)</f>
        <v>3700</v>
      </c>
      <c r="D89" s="1" t="n">
        <f aca="false">SUM(D74:D85)</f>
        <v>814</v>
      </c>
      <c r="E89" s="35" t="n">
        <f aca="false">C89-D89</f>
        <v>2886</v>
      </c>
      <c r="I89" s="10"/>
    </row>
    <row r="90" customFormat="false" ht="14.25" hidden="false" customHeight="false" outlineLevel="0" collapsed="false">
      <c r="I90" s="10"/>
    </row>
    <row r="91" customFormat="false" ht="14.25" hidden="false" customHeight="false" outlineLevel="0" collapsed="false">
      <c r="A91" s="14" t="s">
        <v>52</v>
      </c>
      <c r="B91" s="14" t="n">
        <f aca="false">D91/3</f>
        <v>962</v>
      </c>
      <c r="D91" s="1" t="n">
        <f aca="false">C89-D89</f>
        <v>2886</v>
      </c>
      <c r="I91" s="10"/>
    </row>
    <row r="92" customFormat="false" ht="14.25" hidden="false" customHeight="false" outlineLevel="0" collapsed="false">
      <c r="I92" s="10"/>
    </row>
    <row r="93" customFormat="false" ht="14.25" hidden="false" customHeight="false" outlineLevel="0" collapsed="false">
      <c r="A93" s="22"/>
      <c r="B93" s="22"/>
      <c r="C93" s="22"/>
      <c r="D93" s="22"/>
      <c r="E93" s="22"/>
      <c r="F93" s="22"/>
      <c r="G93" s="22"/>
      <c r="H93" s="22"/>
      <c r="I93" s="21"/>
    </row>
    <row r="94" customFormat="false" ht="14.25" hidden="false" customHeight="false" outlineLevel="0" collapsed="false">
      <c r="A94" s="22"/>
      <c r="B94" s="22"/>
      <c r="C94" s="22"/>
      <c r="D94" s="22"/>
      <c r="E94" s="22"/>
      <c r="F94" s="22"/>
      <c r="G94" s="22"/>
      <c r="H94" s="22"/>
      <c r="I94" s="21"/>
    </row>
    <row r="95" customFormat="false" ht="14.25" hidden="false" customHeight="false" outlineLevel="0" collapsed="false">
      <c r="A95" s="22"/>
      <c r="B95" s="22"/>
      <c r="C95" s="22"/>
      <c r="D95" s="22"/>
      <c r="E95" s="22"/>
      <c r="F95" s="22"/>
      <c r="G95" s="22"/>
      <c r="H95" s="22"/>
      <c r="I95" s="21"/>
    </row>
    <row r="96" customFormat="false" ht="14.25" hidden="false" customHeight="false" outlineLevel="0" collapsed="false">
      <c r="A96" s="24"/>
      <c r="B96" s="24"/>
      <c r="C96" s="24" t="n">
        <f aca="false">SUM(C89+C41+C64+C17)</f>
        <v>14783.06</v>
      </c>
      <c r="D96" s="22" t="n">
        <f aca="false">(C96*0.22)</f>
        <v>3252.2732</v>
      </c>
      <c r="E96" s="24"/>
      <c r="F96" s="24"/>
      <c r="G96" s="24"/>
      <c r="I96" s="10"/>
    </row>
    <row r="97" customFormat="false" ht="14.25" hidden="false" customHeight="false" outlineLevel="0" collapsed="false">
      <c r="A97" s="24" t="s">
        <v>95</v>
      </c>
      <c r="B97" s="24" t="n">
        <f aca="false">(C96+D102)/12</f>
        <v>1231.92166666667</v>
      </c>
      <c r="C97" s="24"/>
      <c r="D97" s="24"/>
      <c r="E97" s="24"/>
      <c r="F97" s="24"/>
      <c r="G97" s="24"/>
      <c r="I97" s="10"/>
    </row>
    <row r="98" customFormat="false" ht="14.25" hidden="false" customHeight="false" outlineLevel="0" collapsed="false">
      <c r="A98" s="24" t="s">
        <v>96</v>
      </c>
      <c r="B98" s="24" t="n">
        <f aca="false">(D98+D102)/12</f>
        <v>960.8989</v>
      </c>
      <c r="C98" s="24"/>
      <c r="D98" s="24" t="n">
        <f aca="false">C96-D96</f>
        <v>11530.7868</v>
      </c>
      <c r="E98" s="24"/>
      <c r="F98" s="24"/>
      <c r="G98" s="24"/>
      <c r="I98" s="10"/>
    </row>
    <row r="99" customFormat="false" ht="14.2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</row>
  </sheetData>
  <mergeCells count="7">
    <mergeCell ref="A1:G1"/>
    <mergeCell ref="A24:G24"/>
    <mergeCell ref="B27:B28"/>
    <mergeCell ref="F27:F28"/>
    <mergeCell ref="G27:G28"/>
    <mergeCell ref="A48:G48"/>
    <mergeCell ref="A71:G7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7278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dcterms:modified xsi:type="dcterms:W3CDTF">2026-07-31T16:18:25Z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