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0" yWindow="3105" windowWidth="14805" windowHeight="7515" tabRatio="271" firstSheet="3" activeTab="6"/>
  </bookViews>
  <sheets>
    <sheet name="2012" sheetId="1" r:id="rId1"/>
    <sheet name="2013" sheetId="2" r:id="rId2"/>
    <sheet name="2014" sheetId="3" r:id="rId3"/>
    <sheet name="2015" sheetId="4" r:id="rId4"/>
    <sheet name="decla15" sheetId="10" r:id="rId5"/>
    <sheet name="2016" sheetId="9" r:id="rId6"/>
    <sheet name="2017" sheetId="11" r:id="rId7"/>
    <sheet name="2018" sheetId="12" r:id="rId8"/>
    <sheet name="mailing" sheetId="5" r:id="rId9"/>
    <sheet name="rev" sheetId="7" r:id="rId10"/>
    <sheet name="pagesjaunes" sheetId="8" r:id="rId11"/>
  </sheets>
  <externalReferences>
    <externalReference r:id="rId12"/>
  </externalReferences>
  <calcPr calcId="124519"/>
</workbook>
</file>

<file path=xl/calcChain.xml><?xml version="1.0" encoding="utf-8"?>
<calcChain xmlns="http://schemas.openxmlformats.org/spreadsheetml/2006/main">
  <c r="E14" i="12"/>
  <c r="D14"/>
  <c r="D13"/>
  <c r="E13" s="1"/>
  <c r="E12"/>
  <c r="D12"/>
  <c r="S6" i="10"/>
  <c r="C88" i="11"/>
  <c r="C92" i="4"/>
  <c r="D50"/>
  <c r="U75" i="11" l="1"/>
  <c r="AB79"/>
  <c r="Z79"/>
  <c r="W75" l="1"/>
  <c r="D101" l="1"/>
  <c r="D11" i="12"/>
  <c r="E11" s="1"/>
  <c r="Q89"/>
  <c r="O89"/>
  <c r="M89"/>
  <c r="C88"/>
  <c r="D87"/>
  <c r="E87" s="1"/>
  <c r="D78"/>
  <c r="E78" s="1"/>
  <c r="D77"/>
  <c r="E77" s="1"/>
  <c r="D76"/>
  <c r="E76" s="1"/>
  <c r="D75"/>
  <c r="E75" s="1"/>
  <c r="D74"/>
  <c r="E74" s="1"/>
  <c r="D73"/>
  <c r="E73" s="1"/>
  <c r="Q64"/>
  <c r="O64"/>
  <c r="M64"/>
  <c r="C63"/>
  <c r="D63" s="1"/>
  <c r="D62"/>
  <c r="E62" s="1"/>
  <c r="D61"/>
  <c r="E61" s="1"/>
  <c r="D60"/>
  <c r="E60" s="1"/>
  <c r="D59"/>
  <c r="E59" s="1"/>
  <c r="AB57"/>
  <c r="Z57"/>
  <c r="D55"/>
  <c r="E55" s="1"/>
  <c r="D54"/>
  <c r="E54" s="1"/>
  <c r="D53"/>
  <c r="E53" s="1"/>
  <c r="U53"/>
  <c r="W53" s="1"/>
  <c r="D52"/>
  <c r="E52" s="1"/>
  <c r="D51"/>
  <c r="E51" s="1"/>
  <c r="D50"/>
  <c r="E50" s="1"/>
  <c r="Q41"/>
  <c r="O41"/>
  <c r="M41"/>
  <c r="C40"/>
  <c r="AB34"/>
  <c r="Z34"/>
  <c r="D32"/>
  <c r="E32" s="1"/>
  <c r="D31"/>
  <c r="E31" s="1"/>
  <c r="D30"/>
  <c r="E30" s="1"/>
  <c r="U30"/>
  <c r="V30" s="1"/>
  <c r="D29"/>
  <c r="E29" s="1"/>
  <c r="D28"/>
  <c r="E28" s="1"/>
  <c r="D27"/>
  <c r="Q18"/>
  <c r="O18"/>
  <c r="M18"/>
  <c r="C17"/>
  <c r="Z10"/>
  <c r="D10"/>
  <c r="E10" s="1"/>
  <c r="D9"/>
  <c r="E9" s="1"/>
  <c r="D8"/>
  <c r="E8" s="1"/>
  <c r="D7"/>
  <c r="E7" s="1"/>
  <c r="U6"/>
  <c r="V6" s="1"/>
  <c r="D6"/>
  <c r="E6" s="1"/>
  <c r="D5"/>
  <c r="E5" s="1"/>
  <c r="D4"/>
  <c r="E4" s="1"/>
  <c r="D40" l="1"/>
  <c r="D42" s="1"/>
  <c r="B42" s="1"/>
  <c r="V53"/>
  <c r="X53" s="1"/>
  <c r="E27"/>
  <c r="E40" s="1"/>
  <c r="X55"/>
  <c r="C95"/>
  <c r="B96" s="1"/>
  <c r="E63"/>
  <c r="B65" s="1"/>
  <c r="D65"/>
  <c r="E17"/>
  <c r="D17"/>
  <c r="D19" s="1"/>
  <c r="B19" s="1"/>
  <c r="W30"/>
  <c r="X30" s="1"/>
  <c r="X31"/>
  <c r="D88"/>
  <c r="W6"/>
  <c r="X6" s="1"/>
  <c r="Q45" l="1"/>
  <c r="D95"/>
  <c r="D97" s="1"/>
  <c r="B97" s="1"/>
  <c r="O20"/>
  <c r="Q20"/>
  <c r="M20"/>
  <c r="Q66"/>
  <c r="M66"/>
  <c r="O66"/>
  <c r="E88"/>
  <c r="D90"/>
  <c r="B90" s="1"/>
  <c r="Q43"/>
  <c r="M43"/>
  <c r="O43"/>
  <c r="Q91" l="1"/>
  <c r="M91"/>
  <c r="O91"/>
  <c r="Q67"/>
  <c r="P68" s="1"/>
  <c r="Q68" s="1"/>
  <c r="Q21"/>
  <c r="Q44" s="1"/>
  <c r="Q92" l="1"/>
  <c r="C63" i="11"/>
  <c r="D79"/>
  <c r="E79" s="1"/>
  <c r="D7" i="10"/>
  <c r="C40" i="11"/>
  <c r="W7" i="9" l="1"/>
  <c r="V7"/>
  <c r="U7"/>
  <c r="U8"/>
  <c r="X7"/>
  <c r="V6"/>
  <c r="W6"/>
  <c r="X6"/>
  <c r="G69"/>
  <c r="U28"/>
  <c r="E39"/>
  <c r="E98" s="1"/>
  <c r="U6" i="11"/>
  <c r="C17"/>
  <c r="D34" l="1"/>
  <c r="E34" s="1"/>
  <c r="D13"/>
  <c r="E13" s="1"/>
  <c r="U87" i="9"/>
  <c r="U34"/>
  <c r="D80" i="11"/>
  <c r="E80" s="1"/>
  <c r="D86"/>
  <c r="E86" s="1"/>
  <c r="D87"/>
  <c r="E87" s="1"/>
  <c r="D59"/>
  <c r="E59" s="1"/>
  <c r="D60"/>
  <c r="E60" s="1"/>
  <c r="D61"/>
  <c r="E61" s="1"/>
  <c r="D62"/>
  <c r="E62" s="1"/>
  <c r="D11"/>
  <c r="E11" s="1"/>
  <c r="D12"/>
  <c r="E12" s="1"/>
  <c r="D33"/>
  <c r="E33" s="1"/>
  <c r="U60" i="9"/>
  <c r="AB83"/>
  <c r="Z83"/>
  <c r="X81"/>
  <c r="V79"/>
  <c r="U79"/>
  <c r="W79" s="1"/>
  <c r="X79" l="1"/>
  <c r="D10" i="11" l="1"/>
  <c r="E10" s="1"/>
  <c r="E9"/>
  <c r="D9"/>
  <c r="D8"/>
  <c r="E8" s="1"/>
  <c r="D7"/>
  <c r="D6"/>
  <c r="E6" s="1"/>
  <c r="D5"/>
  <c r="E5" s="1"/>
  <c r="D4"/>
  <c r="E4" s="1"/>
  <c r="Q88"/>
  <c r="O88"/>
  <c r="M88"/>
  <c r="D78"/>
  <c r="E78" s="1"/>
  <c r="D77"/>
  <c r="E77" s="1"/>
  <c r="D76"/>
  <c r="E76" s="1"/>
  <c r="D75"/>
  <c r="E75" s="1"/>
  <c r="D74"/>
  <c r="E74" s="1"/>
  <c r="D73"/>
  <c r="Q63"/>
  <c r="O63"/>
  <c r="M63"/>
  <c r="AB56"/>
  <c r="Z56"/>
  <c r="D55"/>
  <c r="E55" s="1"/>
  <c r="D54"/>
  <c r="E54" s="1"/>
  <c r="D53"/>
  <c r="E53" s="1"/>
  <c r="U52"/>
  <c r="W52" s="1"/>
  <c r="D52"/>
  <c r="E52" s="1"/>
  <c r="D51"/>
  <c r="E51" s="1"/>
  <c r="D50"/>
  <c r="Q40"/>
  <c r="O40"/>
  <c r="M40"/>
  <c r="AB33"/>
  <c r="Z33"/>
  <c r="D32"/>
  <c r="E32" s="1"/>
  <c r="D31"/>
  <c r="E31" s="1"/>
  <c r="D30"/>
  <c r="E30" s="1"/>
  <c r="U29"/>
  <c r="V29" s="1"/>
  <c r="D29"/>
  <c r="E29" s="1"/>
  <c r="D28"/>
  <c r="E28" s="1"/>
  <c r="D27"/>
  <c r="Q17"/>
  <c r="O17"/>
  <c r="M17"/>
  <c r="Z10"/>
  <c r="V6"/>
  <c r="E27" l="1"/>
  <c r="D40"/>
  <c r="E73"/>
  <c r="V75"/>
  <c r="X75" s="1"/>
  <c r="V52"/>
  <c r="X52" s="1"/>
  <c r="E40"/>
  <c r="X30"/>
  <c r="D17"/>
  <c r="E7"/>
  <c r="E17" s="1"/>
  <c r="X54"/>
  <c r="W6"/>
  <c r="X6" s="1"/>
  <c r="W29"/>
  <c r="X29" s="1"/>
  <c r="E50"/>
  <c r="E67" i="9" l="1"/>
  <c r="D67"/>
  <c r="D89"/>
  <c r="E89" s="1"/>
  <c r="D90"/>
  <c r="E90" s="1"/>
  <c r="D39" l="1"/>
  <c r="C39"/>
  <c r="D86"/>
  <c r="E86" s="1"/>
  <c r="D4" l="1"/>
  <c r="D5"/>
  <c r="D6"/>
  <c r="D7"/>
  <c r="D8"/>
  <c r="D9"/>
  <c r="D10"/>
  <c r="D11"/>
  <c r="D12"/>
  <c r="D13"/>
  <c r="D65"/>
  <c r="E65" s="1"/>
  <c r="D83"/>
  <c r="D61"/>
  <c r="E61" s="1"/>
  <c r="D59"/>
  <c r="E59" s="1"/>
  <c r="D60"/>
  <c r="D62"/>
  <c r="D64"/>
  <c r="D66"/>
  <c r="E66" s="1"/>
  <c r="D78"/>
  <c r="D79"/>
  <c r="D80"/>
  <c r="D81"/>
  <c r="D82"/>
  <c r="D77"/>
  <c r="D50"/>
  <c r="D51"/>
  <c r="D52"/>
  <c r="D53"/>
  <c r="D54"/>
  <c r="D55"/>
  <c r="D56"/>
  <c r="D57"/>
  <c r="E57" s="1"/>
  <c r="D58"/>
  <c r="D49"/>
  <c r="D27"/>
  <c r="D28"/>
  <c r="D29"/>
  <c r="D30"/>
  <c r="D31"/>
  <c r="D32"/>
  <c r="D33"/>
  <c r="D34"/>
  <c r="D36"/>
  <c r="D26"/>
  <c r="E58"/>
  <c r="E56"/>
  <c r="V28"/>
  <c r="W28"/>
  <c r="X28" l="1"/>
  <c r="X29"/>
  <c r="E64"/>
  <c r="C67"/>
  <c r="E62"/>
  <c r="E63"/>
  <c r="E60"/>
  <c r="E34"/>
  <c r="O85" i="10" l="1"/>
  <c r="M85"/>
  <c r="K85"/>
  <c r="C85"/>
  <c r="D84"/>
  <c r="D83"/>
  <c r="D82"/>
  <c r="D81"/>
  <c r="D80"/>
  <c r="E79"/>
  <c r="D79"/>
  <c r="D78"/>
  <c r="E78" s="1"/>
  <c r="Z77"/>
  <c r="X77"/>
  <c r="E77"/>
  <c r="D77"/>
  <c r="E76"/>
  <c r="D76"/>
  <c r="D75"/>
  <c r="E75" s="1"/>
  <c r="D74"/>
  <c r="E74" s="1"/>
  <c r="S73"/>
  <c r="S77" s="1"/>
  <c r="D73"/>
  <c r="E73" s="1"/>
  <c r="D72"/>
  <c r="E72" s="1"/>
  <c r="V75" s="1"/>
  <c r="D71"/>
  <c r="T73" s="1"/>
  <c r="O61"/>
  <c r="M61"/>
  <c r="K61"/>
  <c r="C61"/>
  <c r="D59"/>
  <c r="D58"/>
  <c r="E58" s="1"/>
  <c r="D57"/>
  <c r="E57" s="1"/>
  <c r="D56"/>
  <c r="E56" s="1"/>
  <c r="Z55"/>
  <c r="X55"/>
  <c r="D55"/>
  <c r="E55" s="1"/>
  <c r="D54"/>
  <c r="E54" s="1"/>
  <c r="E53"/>
  <c r="D53"/>
  <c r="D52"/>
  <c r="E52" s="1"/>
  <c r="S51"/>
  <c r="U51" s="1"/>
  <c r="D51"/>
  <c r="E51" s="1"/>
  <c r="D50"/>
  <c r="E50" s="1"/>
  <c r="D49"/>
  <c r="O39"/>
  <c r="M39"/>
  <c r="K39"/>
  <c r="C39"/>
  <c r="D41" s="1"/>
  <c r="B41" s="1"/>
  <c r="D35"/>
  <c r="E34"/>
  <c r="D34"/>
  <c r="E33"/>
  <c r="D33"/>
  <c r="Z32"/>
  <c r="X32"/>
  <c r="E32"/>
  <c r="D32"/>
  <c r="E31"/>
  <c r="D31"/>
  <c r="D30"/>
  <c r="E30" s="1"/>
  <c r="D29"/>
  <c r="E29" s="1"/>
  <c r="S28"/>
  <c r="U28" s="1"/>
  <c r="D28"/>
  <c r="D27"/>
  <c r="D26"/>
  <c r="D39" s="1"/>
  <c r="O43" s="1"/>
  <c r="O16"/>
  <c r="M16"/>
  <c r="K16"/>
  <c r="C16"/>
  <c r="E15"/>
  <c r="D15"/>
  <c r="E14"/>
  <c r="D14"/>
  <c r="E13"/>
  <c r="D13"/>
  <c r="E12"/>
  <c r="D12"/>
  <c r="E11"/>
  <c r="D11"/>
  <c r="X10"/>
  <c r="E10"/>
  <c r="D10"/>
  <c r="E9"/>
  <c r="D9"/>
  <c r="E8"/>
  <c r="D8"/>
  <c r="E7"/>
  <c r="U6"/>
  <c r="E6"/>
  <c r="D6"/>
  <c r="E5"/>
  <c r="D5"/>
  <c r="E4"/>
  <c r="E16" s="1"/>
  <c r="D4"/>
  <c r="D16" s="1"/>
  <c r="D18" s="1"/>
  <c r="B18" s="1"/>
  <c r="U6" i="9"/>
  <c r="E36"/>
  <c r="D14"/>
  <c r="S79" i="4"/>
  <c r="S78"/>
  <c r="S77"/>
  <c r="V75"/>
  <c r="V73"/>
  <c r="E72"/>
  <c r="E73"/>
  <c r="E74"/>
  <c r="E75"/>
  <c r="E76"/>
  <c r="E77"/>
  <c r="E78"/>
  <c r="E79"/>
  <c r="E71"/>
  <c r="T73"/>
  <c r="S73"/>
  <c r="Z77"/>
  <c r="X77"/>
  <c r="U73"/>
  <c r="D61" i="10" l="1"/>
  <c r="V53"/>
  <c r="D85"/>
  <c r="D87" s="1"/>
  <c r="B87" s="1"/>
  <c r="M41"/>
  <c r="O41"/>
  <c r="K41"/>
  <c r="M18"/>
  <c r="O18"/>
  <c r="K18"/>
  <c r="V30"/>
  <c r="D63"/>
  <c r="B63" s="1"/>
  <c r="T6"/>
  <c r="V6" s="1"/>
  <c r="T28"/>
  <c r="V28" s="1"/>
  <c r="E49"/>
  <c r="T51"/>
  <c r="V51"/>
  <c r="U73"/>
  <c r="S78"/>
  <c r="S79" s="1"/>
  <c r="C92"/>
  <c r="E71"/>
  <c r="V73"/>
  <c r="D82" i="4"/>
  <c r="E78" i="9"/>
  <c r="E79"/>
  <c r="E80"/>
  <c r="E81"/>
  <c r="E82"/>
  <c r="E77"/>
  <c r="E26"/>
  <c r="E27"/>
  <c r="E28"/>
  <c r="E29"/>
  <c r="E30"/>
  <c r="E31"/>
  <c r="E32"/>
  <c r="E33"/>
  <c r="E7"/>
  <c r="E8"/>
  <c r="E9"/>
  <c r="E10"/>
  <c r="E11"/>
  <c r="E12"/>
  <c r="E5"/>
  <c r="E6"/>
  <c r="E13"/>
  <c r="E14"/>
  <c r="E4"/>
  <c r="D5" i="4"/>
  <c r="D6"/>
  <c r="D7"/>
  <c r="D8"/>
  <c r="D9"/>
  <c r="D10"/>
  <c r="D11"/>
  <c r="D12"/>
  <c r="D13"/>
  <c r="D14"/>
  <c r="D15"/>
  <c r="D4"/>
  <c r="D26"/>
  <c r="D27"/>
  <c r="D28"/>
  <c r="D29"/>
  <c r="D30"/>
  <c r="D31"/>
  <c r="D32"/>
  <c r="D33"/>
  <c r="D34"/>
  <c r="D56"/>
  <c r="Q91" i="9"/>
  <c r="O91"/>
  <c r="M91"/>
  <c r="C91"/>
  <c r="E83"/>
  <c r="Q67"/>
  <c r="O67"/>
  <c r="M67"/>
  <c r="AB55"/>
  <c r="Z55"/>
  <c r="E55"/>
  <c r="E54"/>
  <c r="E53"/>
  <c r="U51"/>
  <c r="E51"/>
  <c r="E50"/>
  <c r="Q39"/>
  <c r="O39"/>
  <c r="M39"/>
  <c r="AB32"/>
  <c r="Z32"/>
  <c r="Q16"/>
  <c r="O16"/>
  <c r="M16"/>
  <c r="C16"/>
  <c r="Z10"/>
  <c r="D81" i="4"/>
  <c r="D83"/>
  <c r="D84"/>
  <c r="D74"/>
  <c r="S51"/>
  <c r="Z55"/>
  <c r="X55"/>
  <c r="D72"/>
  <c r="D73"/>
  <c r="D75"/>
  <c r="D76"/>
  <c r="D77"/>
  <c r="D78"/>
  <c r="D79"/>
  <c r="D80"/>
  <c r="D71"/>
  <c r="E50"/>
  <c r="D51"/>
  <c r="E51" s="1"/>
  <c r="D52"/>
  <c r="E52" s="1"/>
  <c r="D53"/>
  <c r="E53" s="1"/>
  <c r="D54"/>
  <c r="E54" s="1"/>
  <c r="D55"/>
  <c r="E55" s="1"/>
  <c r="D49"/>
  <c r="T51" s="1"/>
  <c r="E34"/>
  <c r="Z32"/>
  <c r="S28"/>
  <c r="X32"/>
  <c r="X10"/>
  <c r="E30"/>
  <c r="E31"/>
  <c r="E32"/>
  <c r="E33"/>
  <c r="D91" i="9" l="1"/>
  <c r="E91" s="1"/>
  <c r="E52"/>
  <c r="D69"/>
  <c r="O87" i="10"/>
  <c r="M87"/>
  <c r="K87"/>
  <c r="D92"/>
  <c r="D94" s="1"/>
  <c r="B94" s="1"/>
  <c r="B93"/>
  <c r="M63"/>
  <c r="O63"/>
  <c r="K63"/>
  <c r="O64" s="1"/>
  <c r="N65" s="1"/>
  <c r="O65" s="1"/>
  <c r="O19"/>
  <c r="O42" s="1"/>
  <c r="E49" i="4"/>
  <c r="Q43" i="9"/>
  <c r="E16"/>
  <c r="D16"/>
  <c r="D18" s="1"/>
  <c r="B18" s="1"/>
  <c r="X53"/>
  <c r="W51"/>
  <c r="C98"/>
  <c r="D98" s="1"/>
  <c r="E49"/>
  <c r="V51"/>
  <c r="U51" i="4"/>
  <c r="V51"/>
  <c r="U28"/>
  <c r="T28"/>
  <c r="D77" i="3"/>
  <c r="C83"/>
  <c r="E15" i="4"/>
  <c r="E29"/>
  <c r="V30" s="1"/>
  <c r="E13"/>
  <c r="E14"/>
  <c r="E5"/>
  <c r="E6"/>
  <c r="E7"/>
  <c r="E8"/>
  <c r="E9"/>
  <c r="E10"/>
  <c r="E11"/>
  <c r="E12"/>
  <c r="E4"/>
  <c r="D93" i="9" l="1"/>
  <c r="B93" s="1"/>
  <c r="Q93" s="1"/>
  <c r="X51"/>
  <c r="B69"/>
  <c r="Q69" s="1"/>
  <c r="O88" i="10"/>
  <c r="D41" i="9"/>
  <c r="B41" s="1"/>
  <c r="M41" s="1"/>
  <c r="O18"/>
  <c r="Q18"/>
  <c r="M18"/>
  <c r="D100"/>
  <c r="B100" s="1"/>
  <c r="B99"/>
  <c r="V28" i="4"/>
  <c r="E16"/>
  <c r="M93" i="9" l="1"/>
  <c r="O93"/>
  <c r="M69"/>
  <c r="O69"/>
  <c r="Q41"/>
  <c r="O41"/>
  <c r="Q19"/>
  <c r="S6" i="4"/>
  <c r="O85"/>
  <c r="M85"/>
  <c r="K85"/>
  <c r="C85"/>
  <c r="D85" s="1"/>
  <c r="O61"/>
  <c r="M61"/>
  <c r="K61"/>
  <c r="C61"/>
  <c r="D59"/>
  <c r="D58"/>
  <c r="E58" s="1"/>
  <c r="D57"/>
  <c r="E57" s="1"/>
  <c r="O39"/>
  <c r="M39"/>
  <c r="K39"/>
  <c r="C39"/>
  <c r="D35"/>
  <c r="O16"/>
  <c r="M16"/>
  <c r="K16"/>
  <c r="C16"/>
  <c r="C61" i="3"/>
  <c r="D50"/>
  <c r="D51"/>
  <c r="D52"/>
  <c r="D53"/>
  <c r="D54"/>
  <c r="D55"/>
  <c r="D56"/>
  <c r="D57"/>
  <c r="D58"/>
  <c r="D59"/>
  <c r="D35"/>
  <c r="D5"/>
  <c r="D6"/>
  <c r="D7"/>
  <c r="D8"/>
  <c r="D9"/>
  <c r="D10"/>
  <c r="D11"/>
  <c r="D12"/>
  <c r="D13"/>
  <c r="D26"/>
  <c r="D15"/>
  <c r="D4"/>
  <c r="O83"/>
  <c r="M83"/>
  <c r="K83"/>
  <c r="D81"/>
  <c r="D80"/>
  <c r="D79"/>
  <c r="D76"/>
  <c r="D75"/>
  <c r="D73"/>
  <c r="D72"/>
  <c r="D71"/>
  <c r="O61"/>
  <c r="M61"/>
  <c r="K61"/>
  <c r="D49"/>
  <c r="O39"/>
  <c r="M39"/>
  <c r="K39"/>
  <c r="C39"/>
  <c r="D34"/>
  <c r="D33"/>
  <c r="D32"/>
  <c r="D31"/>
  <c r="D30"/>
  <c r="D29"/>
  <c r="D28"/>
  <c r="D27"/>
  <c r="O16"/>
  <c r="M16"/>
  <c r="K16"/>
  <c r="C16"/>
  <c r="D78" i="2"/>
  <c r="C16"/>
  <c r="C83"/>
  <c r="C90" s="1"/>
  <c r="B91" s="1"/>
  <c r="D81"/>
  <c r="D72"/>
  <c r="D73"/>
  <c r="D74"/>
  <c r="D75"/>
  <c r="D76"/>
  <c r="D77"/>
  <c r="D79"/>
  <c r="D80"/>
  <c r="D71"/>
  <c r="D55"/>
  <c r="D56"/>
  <c r="D50"/>
  <c r="D51"/>
  <c r="D52"/>
  <c r="D53"/>
  <c r="D54"/>
  <c r="D49"/>
  <c r="D27"/>
  <c r="D28"/>
  <c r="D29"/>
  <c r="D30"/>
  <c r="D31"/>
  <c r="D32"/>
  <c r="D33"/>
  <c r="D34"/>
  <c r="D35"/>
  <c r="D36"/>
  <c r="D37"/>
  <c r="D26"/>
  <c r="O83"/>
  <c r="M83"/>
  <c r="K83"/>
  <c r="O61"/>
  <c r="M61"/>
  <c r="K61"/>
  <c r="C61"/>
  <c r="K16"/>
  <c r="M16"/>
  <c r="O16"/>
  <c r="O39"/>
  <c r="M39"/>
  <c r="K39"/>
  <c r="D38"/>
  <c r="D11"/>
  <c r="C52" i="1"/>
  <c r="D48"/>
  <c r="D47"/>
  <c r="D46"/>
  <c r="D45"/>
  <c r="D44"/>
  <c r="D52" s="1"/>
  <c r="C39" i="2"/>
  <c r="D10"/>
  <c r="D9"/>
  <c r="D8"/>
  <c r="D7"/>
  <c r="D6"/>
  <c r="D5"/>
  <c r="D4"/>
  <c r="C36" i="1"/>
  <c r="D26"/>
  <c r="D25"/>
  <c r="D24"/>
  <c r="C16"/>
  <c r="D5"/>
  <c r="D6"/>
  <c r="D7"/>
  <c r="D8"/>
  <c r="D9"/>
  <c r="D10"/>
  <c r="D11"/>
  <c r="D4"/>
  <c r="Q70" i="9" l="1"/>
  <c r="P71" s="1"/>
  <c r="Q71" s="1"/>
  <c r="Q42"/>
  <c r="U6" i="4"/>
  <c r="V6"/>
  <c r="T6"/>
  <c r="D87"/>
  <c r="B87" s="1"/>
  <c r="D39"/>
  <c r="O43" s="1"/>
  <c r="D16"/>
  <c r="D18" s="1"/>
  <c r="B18" s="1"/>
  <c r="D92"/>
  <c r="D83" i="3"/>
  <c r="D85" s="1"/>
  <c r="B85" s="1"/>
  <c r="D61"/>
  <c r="D63" s="1"/>
  <c r="B63" s="1"/>
  <c r="D39"/>
  <c r="D16"/>
  <c r="D18" s="1"/>
  <c r="B18" s="1"/>
  <c r="C90"/>
  <c r="D90" i="2"/>
  <c r="D92" s="1"/>
  <c r="B92" s="1"/>
  <c r="D83"/>
  <c r="D85" s="1"/>
  <c r="B85" s="1"/>
  <c r="D61"/>
  <c r="D63" s="1"/>
  <c r="B63" s="1"/>
  <c r="D39"/>
  <c r="D41" s="1"/>
  <c r="B41" s="1"/>
  <c r="D54" i="1"/>
  <c r="D16"/>
  <c r="D18" s="1"/>
  <c r="D36"/>
  <c r="D38" s="1"/>
  <c r="D16" i="2"/>
  <c r="D18" s="1"/>
  <c r="B18" s="1"/>
  <c r="O18" s="1"/>
  <c r="Q94" i="9" l="1"/>
  <c r="B91" i="3"/>
  <c r="C95"/>
  <c r="D41" i="4"/>
  <c r="B41" s="1"/>
  <c r="K41" s="1"/>
  <c r="D94"/>
  <c r="B94" s="1"/>
  <c r="B93"/>
  <c r="M87"/>
  <c r="O87"/>
  <c r="K87"/>
  <c r="M18"/>
  <c r="O18"/>
  <c r="K18"/>
  <c r="D41" i="3"/>
  <c r="B41" s="1"/>
  <c r="O43"/>
  <c r="D90"/>
  <c r="D92" s="1"/>
  <c r="B92" s="1"/>
  <c r="O18"/>
  <c r="K18"/>
  <c r="M18"/>
  <c r="M63"/>
  <c r="O63"/>
  <c r="K63"/>
  <c r="O85"/>
  <c r="K85"/>
  <c r="M85"/>
  <c r="O41"/>
  <c r="K41"/>
  <c r="M41"/>
  <c r="K18" i="2"/>
  <c r="M18"/>
  <c r="O63"/>
  <c r="K63"/>
  <c r="M63"/>
  <c r="M85"/>
  <c r="O85"/>
  <c r="K85"/>
  <c r="M41"/>
  <c r="O41"/>
  <c r="K41"/>
  <c r="O41" i="4" l="1"/>
  <c r="M41"/>
  <c r="O19"/>
  <c r="O64" i="3"/>
  <c r="O19"/>
  <c r="O42" s="1"/>
  <c r="O19" i="2"/>
  <c r="O42"/>
  <c r="O64" s="1"/>
  <c r="O42" i="4" l="1"/>
  <c r="O86" i="3"/>
  <c r="O86" i="2"/>
  <c r="N65"/>
  <c r="N65" i="3"/>
  <c r="O65" s="1"/>
  <c r="E56" i="4" l="1"/>
  <c r="V53" s="1"/>
  <c r="D61"/>
  <c r="D63" s="1"/>
  <c r="B63" s="1"/>
  <c r="M63" l="1"/>
  <c r="O63"/>
  <c r="K63"/>
  <c r="O64" l="1"/>
  <c r="N65" l="1"/>
  <c r="O65" s="1"/>
  <c r="O88"/>
  <c r="D19" i="11" l="1"/>
  <c r="B19" s="1"/>
  <c r="O19" l="1"/>
  <c r="M19"/>
  <c r="Q19"/>
  <c r="Q20" l="1"/>
  <c r="D63"/>
  <c r="D65" s="1"/>
  <c r="E63" l="1"/>
  <c r="B65" s="1"/>
  <c r="O65" s="1"/>
  <c r="D42"/>
  <c r="B42" s="1"/>
  <c r="Q44"/>
  <c r="M65" l="1"/>
  <c r="Q65"/>
  <c r="M42"/>
  <c r="Q42"/>
  <c r="O42"/>
  <c r="X77"/>
  <c r="Q66" l="1"/>
  <c r="P67" s="1"/>
  <c r="Q67" s="1"/>
  <c r="Q43"/>
  <c r="D88" l="1"/>
  <c r="E88" s="1"/>
  <c r="C95"/>
  <c r="B96" s="1"/>
  <c r="D90"/>
  <c r="B90" s="1"/>
  <c r="D95" l="1"/>
  <c r="O90"/>
  <c r="M90"/>
  <c r="Q90"/>
  <c r="D97"/>
  <c r="B97" s="1"/>
  <c r="Q91" l="1"/>
</calcChain>
</file>

<file path=xl/sharedStrings.xml><?xml version="1.0" encoding="utf-8"?>
<sst xmlns="http://schemas.openxmlformats.org/spreadsheetml/2006/main" count="2269" uniqueCount="814">
  <si>
    <t>Date</t>
  </si>
  <si>
    <t>Client</t>
  </si>
  <si>
    <t>Montant facturé</t>
  </si>
  <si>
    <t>cotisation RSI</t>
  </si>
  <si>
    <t>Travaux</t>
  </si>
  <si>
    <t>Evasion</t>
  </si>
  <si>
    <t>Graphisme</t>
  </si>
  <si>
    <t>Métaphormes</t>
  </si>
  <si>
    <t>Graphisme et Conseil à la conception d'application</t>
  </si>
  <si>
    <t>Kiddyzic</t>
  </si>
  <si>
    <t>AgefosPME</t>
  </si>
  <si>
    <t>Graphisme Web</t>
  </si>
  <si>
    <t>Baila Pizza</t>
  </si>
  <si>
    <t>Comptoir du Cerame</t>
  </si>
  <si>
    <t>Livres de recettes - 2012 - semestre 1</t>
  </si>
  <si>
    <t>Livres de recettes - 2012 - semestre 2</t>
  </si>
  <si>
    <t>Livres de recettes - 2013 - trimestre 1</t>
  </si>
  <si>
    <t>Livres de recettes - 2013 - trimestre 2</t>
  </si>
  <si>
    <t>LINKS - LR PRESSE</t>
  </si>
  <si>
    <t>Bourgault</t>
  </si>
  <si>
    <t>dev site web</t>
  </si>
  <si>
    <t>Baila</t>
  </si>
  <si>
    <t>LR PRESSE</t>
  </si>
  <si>
    <t>graphisme</t>
  </si>
  <si>
    <t>Livres de recettes - 2012 - trimestre 3</t>
  </si>
  <si>
    <t>Rue des pierres</t>
  </si>
  <si>
    <t>comptoir du cerame</t>
  </si>
  <si>
    <t>ok</t>
  </si>
  <si>
    <t>comchezsoi</t>
  </si>
  <si>
    <t>adtrans - janvier</t>
  </si>
  <si>
    <t>adtrans - fevrier</t>
  </si>
  <si>
    <t>adtrans - mars</t>
  </si>
  <si>
    <t>adtrans -avril</t>
  </si>
  <si>
    <t>alquicoches-mars</t>
  </si>
  <si>
    <t>mensuel</t>
  </si>
  <si>
    <t>adtrans - mai</t>
  </si>
  <si>
    <t>adtrans - juin</t>
  </si>
  <si>
    <t>alquicoches - avril</t>
  </si>
  <si>
    <t>alquicoches - mai</t>
  </si>
  <si>
    <t>alquicoches - juin</t>
  </si>
  <si>
    <t>AD TRANS - octobre</t>
  </si>
  <si>
    <t>AD TRANS -novembre</t>
  </si>
  <si>
    <t>AD TRANS - decembre</t>
  </si>
  <si>
    <t>baila</t>
  </si>
  <si>
    <t>foolstrip</t>
  </si>
  <si>
    <t>POSTES</t>
  </si>
  <si>
    <t>JANVIER</t>
  </si>
  <si>
    <t>FEVRIER</t>
  </si>
  <si>
    <t>MARS</t>
  </si>
  <si>
    <t>LOYER</t>
  </si>
  <si>
    <t>RESTE</t>
  </si>
  <si>
    <t>IMPOTS</t>
  </si>
  <si>
    <t>ORANGE</t>
  </si>
  <si>
    <t>CIC-ASSURANCES</t>
  </si>
  <si>
    <t>LERYDIS</t>
  </si>
  <si>
    <t>ACF</t>
  </si>
  <si>
    <t>SFR</t>
  </si>
  <si>
    <t>charles</t>
  </si>
  <si>
    <t>MGA</t>
  </si>
  <si>
    <t>F COTIS CP GLOBAL</t>
  </si>
  <si>
    <t>AVRIL</t>
  </si>
  <si>
    <t>MAI</t>
  </si>
  <si>
    <t>JUIN</t>
  </si>
  <si>
    <t>Livres de sorties - 2013 - trimestre 1</t>
  </si>
  <si>
    <t>Livres de sorties - 2013 - trimestre 2</t>
  </si>
  <si>
    <t>retraits</t>
  </si>
  <si>
    <t>CB</t>
  </si>
  <si>
    <t>RESTE TRIMESTRE</t>
  </si>
  <si>
    <t>Livres de recettes - 2013 - trimestre 3</t>
  </si>
  <si>
    <t>Livres de sorties - 2013 - trimestre 3</t>
  </si>
  <si>
    <t>JUILLET</t>
  </si>
  <si>
    <t>AOUT</t>
  </si>
  <si>
    <t>SEPTEMBRE</t>
  </si>
  <si>
    <t>Livres de sorties - 2013 - trimestre 4</t>
  </si>
  <si>
    <t>Livres de recettes - 2013 - trimestre 4</t>
  </si>
  <si>
    <t>amende</t>
  </si>
  <si>
    <t>RSI</t>
  </si>
  <si>
    <t>Succession</t>
  </si>
  <si>
    <t>adtrans -juillet</t>
  </si>
  <si>
    <t>adtrans - aout</t>
  </si>
  <si>
    <t>adtrans - septembre</t>
  </si>
  <si>
    <t>alquicoches - juillet</t>
  </si>
  <si>
    <t>alquicoches - aout</t>
  </si>
  <si>
    <t>alquicoches - septembre</t>
  </si>
  <si>
    <t>ETAT COMPTE FIN SEMESTRE</t>
  </si>
  <si>
    <t>ETAT COMPTE FIN TRIMESTRE</t>
  </si>
  <si>
    <t>beaulieu</t>
  </si>
  <si>
    <t>adtrans - octobre</t>
  </si>
  <si>
    <t>adtrans - novembre</t>
  </si>
  <si>
    <t>adtrans - decembre</t>
  </si>
  <si>
    <t>alquicoches - octobre</t>
  </si>
  <si>
    <t>alquicoches - novembre</t>
  </si>
  <si>
    <t>alquicoches - decembre</t>
  </si>
  <si>
    <t>agefos</t>
  </si>
  <si>
    <t>RB 2014</t>
  </si>
  <si>
    <t>LR PRESSE -flyer</t>
  </si>
  <si>
    <t>annuel</t>
  </si>
  <si>
    <t>annuel - RSI</t>
  </si>
  <si>
    <t>Livres de recettes - 2014 - trimestre 1</t>
  </si>
  <si>
    <t>Livres de sorties - 2014 - trimestre 1</t>
  </si>
  <si>
    <t>CTE</t>
  </si>
  <si>
    <t>Livres de recettes - 2014 - trimestre 3</t>
  </si>
  <si>
    <t>Livres de sorties - 2014 - trimestre 3</t>
  </si>
  <si>
    <t>Livres de sorties - 2014 - trimestre 2</t>
  </si>
  <si>
    <t>Livres de recettes - 2014 - trimestre 2</t>
  </si>
  <si>
    <t>Livres de sorties - 2014 - trimestre 4</t>
  </si>
  <si>
    <t>Livres de recettes - 2014 - trimestre 4</t>
  </si>
  <si>
    <t>Diptyk</t>
  </si>
  <si>
    <t>alquicoches-janvier</t>
  </si>
  <si>
    <t>alquicoches-février</t>
  </si>
  <si>
    <t>ComChezSoi</t>
  </si>
  <si>
    <t>LRPRESSE</t>
  </si>
  <si>
    <t>ZELIE</t>
  </si>
  <si>
    <t>JCE</t>
  </si>
  <si>
    <t>Astuces Bio</t>
  </si>
  <si>
    <t>CDC</t>
  </si>
  <si>
    <t>Biocut</t>
  </si>
  <si>
    <t>Livres de recettes - 2015 - trimestre 1</t>
  </si>
  <si>
    <t>Livres de sorties - 2015 - trimestre 1</t>
  </si>
  <si>
    <t>Solution Avocat</t>
  </si>
  <si>
    <t>sophieg@portail-trains.fr</t>
  </si>
  <si>
    <t>;</t>
  </si>
  <si>
    <t xml:space="preserve">pascale.bras@gmail.com </t>
  </si>
  <si>
    <t>pao@bourgaultproduction.com</t>
  </si>
  <si>
    <t>comptoirducerame@gmail.com</t>
  </si>
  <si>
    <t>ppactol@boostervente.com</t>
  </si>
  <si>
    <t>ghibon@groupe-links.net</t>
  </si>
  <si>
    <t>nsirot@shivacom.fr</t>
  </si>
  <si>
    <t xml:space="preserve">contact@scopic.fr </t>
  </si>
  <si>
    <t xml:space="preserve">anne.phelippeau@orange.fr; </t>
  </si>
  <si>
    <t>john.thac@ccjfilms.com</t>
  </si>
  <si>
    <t>annick.bourgetdugas@gmail.com</t>
  </si>
  <si>
    <t>laurecontant@gmail.com</t>
  </si>
  <si>
    <t>shaller@8pixstudio.com</t>
  </si>
  <si>
    <t>julien.deroo@gmail.com</t>
  </si>
  <si>
    <t>contact@bikom.fr</t>
  </si>
  <si>
    <t>sergeamati@free.fr</t>
  </si>
  <si>
    <t>valerie@doranco.fr</t>
  </si>
  <si>
    <t>anne.villate@sciencescom.org</t>
  </si>
  <si>
    <t>philippe.chauveau@easiconseil.fr</t>
  </si>
  <si>
    <t>elodie@beemoov.com</t>
  </si>
  <si>
    <t>eb@akos.fr</t>
  </si>
  <si>
    <t>contact@san21dk.com</t>
  </si>
  <si>
    <t>f.letrouve@intuiti.net</t>
  </si>
  <si>
    <t>sylviane.hauraixcerclier@creditmutuel.fr</t>
  </si>
  <si>
    <t>ingrid@leszeclectiques.com</t>
  </si>
  <si>
    <t>scordelier@kobafilms.fr</t>
  </si>
  <si>
    <t>yannis@pixelfab.fr</t>
  </si>
  <si>
    <t>antoines@portail-trains.fr</t>
  </si>
  <si>
    <t>cathyf@portail-trains.fr</t>
  </si>
  <si>
    <t>stephanieg@portail-trains.fr</t>
  </si>
  <si>
    <t>apo.vauthier@gmail.com</t>
  </si>
  <si>
    <t>a.boudaud@missionlocale-nantes.org</t>
  </si>
  <si>
    <t>fabrice.brangeon@bdo.fr</t>
  </si>
  <si>
    <t>claude.van.engeland@gmail.com</t>
  </si>
  <si>
    <t>clementlevesque.d@gmail.com</t>
  </si>
  <si>
    <t>comchezsoi@gmail.com</t>
  </si>
  <si>
    <t>elepostec@newversion.fr</t>
  </si>
  <si>
    <t>info@escalade-entreprises.net</t>
  </si>
  <si>
    <t>fbmorvan@gmail.com</t>
  </si>
  <si>
    <t>fabien.ratier@gmail.com</t>
  </si>
  <si>
    <t>antoine.scarabin@fairdelance.com</t>
  </si>
  <si>
    <t>francrich@outlook.fr</t>
  </si>
  <si>
    <t>ghibon72@gmail.com</t>
  </si>
  <si>
    <t>g.derame@imprimeriemaya.fr</t>
  </si>
  <si>
    <t>helene@kromi.fr</t>
  </si>
  <si>
    <t>jean-francois.leguennan@atlantique-composants.fr</t>
  </si>
  <si>
    <t>jpbarraud@orange.fr</t>
  </si>
  <si>
    <t>jennifer@starofservice.com</t>
  </si>
  <si>
    <t>juliemimi1@live.fr</t>
  </si>
  <si>
    <t>k.guedon@adtrans.fr</t>
  </si>
  <si>
    <t>lesastucesbio@outlook.fr</t>
  </si>
  <si>
    <t>lpoirier@brinkcs.fr</t>
  </si>
  <si>
    <t>obasle@evenday.com</t>
  </si>
  <si>
    <t>studioagena@orange.fr</t>
  </si>
  <si>
    <t>pierremorin@cmoison.com</t>
  </si>
  <si>
    <t>M.PRIEUR@nantesstnazaire.cci.fr</t>
  </si>
  <si>
    <t>sandrine.molle@yahoo.fr</t>
  </si>
  <si>
    <t>CSOKOL@sudeco-property.fr</t>
  </si>
  <si>
    <t>sophie.raoul@mairie-vertou.fr</t>
  </si>
  <si>
    <t>sraimondeau@neocom.fr</t>
  </si>
  <si>
    <t>e.tariot@strego.fr</t>
  </si>
  <si>
    <t>vsaint-onge@medef44.fr</t>
  </si>
  <si>
    <t>VPascon@medef44.fr</t>
  </si>
  <si>
    <t>yoann@h-touch.fr</t>
  </si>
  <si>
    <t>loic.legac@thinkovery.com</t>
  </si>
  <si>
    <t>ybn@a2b-prod.com</t>
  </si>
  <si>
    <t>a.forestier@neoditech.com</t>
  </si>
  <si>
    <t>figentesson@gmail.com</t>
  </si>
  <si>
    <t>acadoret@kelcom.fr</t>
  </si>
  <si>
    <t>stephane.courgeon@brasdroitdesdirigeants.com</t>
  </si>
  <si>
    <t>alain.fusiller@axone-rh.fr</t>
  </si>
  <si>
    <t>c.colineau@medialibs.com</t>
  </si>
  <si>
    <t>christelle.lebrun@avenuedesjeux.com</t>
  </si>
  <si>
    <t xml:space="preserve">comite12.sportauto@orange.fr </t>
  </si>
  <si>
    <t>compta@atlantique-composants.fr</t>
  </si>
  <si>
    <t>contact.maelle@free.fr</t>
  </si>
  <si>
    <t>contact@allovoyages.fr</t>
  </si>
  <si>
    <t>dominique.garcion@mairie-nantes.fr</t>
  </si>
  <si>
    <t>manonf@portail-trains.fr</t>
  </si>
  <si>
    <t>marianne@imprimeriemaya.com</t>
  </si>
  <si>
    <t>stephane.ploteau@wanadoo.fr</t>
  </si>
  <si>
    <t xml:space="preserve">matthieu.charron@gmail.com </t>
  </si>
  <si>
    <t xml:space="preserve">lsalmon@agence-api.fr </t>
  </si>
  <si>
    <t xml:space="preserve">elisabeth.paillard@bdo.fr </t>
  </si>
  <si>
    <t xml:space="preserve">eagness@newversion.fr </t>
  </si>
  <si>
    <t xml:space="preserve">delauney@solution-avocat.fr </t>
  </si>
  <si>
    <t xml:space="preserve">clclervoy@lrpresse.fr </t>
  </si>
  <si>
    <t xml:space="preserve">bertrandbourn@hotmail.com </t>
  </si>
  <si>
    <t xml:space="preserve">christianf@portail-trains.fr </t>
  </si>
  <si>
    <t xml:space="preserve">erwan.rouxel@bailapizza.com </t>
  </si>
  <si>
    <t xml:space="preserve">contact@williwow.fr </t>
  </si>
  <si>
    <t>offcoursefd@gmail.com</t>
  </si>
  <si>
    <t>sarldscom@orange.fr</t>
  </si>
  <si>
    <t>lnandreazza@gmail.com</t>
  </si>
  <si>
    <t>christophe.godineau@systeme-u.fr</t>
  </si>
  <si>
    <t>dlabarthe@sextantconseil.com</t>
  </si>
  <si>
    <t>dodvertou@dod.fr</t>
  </si>
  <si>
    <t>guy.patrick@saint-gobin.com</t>
  </si>
  <si>
    <t>ludivine.confort@decathlon.com</t>
  </si>
  <si>
    <t>paysage@leaute.fr</t>
  </si>
  <si>
    <t>patisserie.pasco@free.fr</t>
  </si>
  <si>
    <t>sylvain.breteau@mrindustrie.fr</t>
  </si>
  <si>
    <t>ac.taudiere@bien-et-bio.com</t>
  </si>
  <si>
    <t>bvo@coteaux-nantais.com</t>
  </si>
  <si>
    <t>commercial@brevinifluidpower.fr; contact@armatures-services.com; contact@dfc2.biz; contact@easiconseil.fr; contact@klein-couverture.com; contact@pga-nantes.fr; contact@sa-bonnet.fr; contact@slvi.fr;</t>
  </si>
  <si>
    <t>ACDM ARCHITECTURE</t>
  </si>
  <si>
    <t>David MILIN</t>
  </si>
  <si>
    <t>2 rue Marie Curie CS 52411</t>
  </si>
  <si>
    <t>44124 VERTOU CEDEX</t>
  </si>
  <si>
    <t>ACM</t>
  </si>
  <si>
    <t>Axel LABALTINIERE</t>
  </si>
  <si>
    <t>13 impasse des Prairies</t>
  </si>
  <si>
    <t>44120 VERTOU</t>
  </si>
  <si>
    <t>ADDIUM</t>
  </si>
  <si>
    <t>Franck DOYEN</t>
  </si>
  <si>
    <t>25 avenue de la Vertonne</t>
  </si>
  <si>
    <t>AGENCE'ACCESS</t>
  </si>
  <si>
    <t>Hélène ANDREAZZA</t>
  </si>
  <si>
    <t>24 Le grand chemin</t>
  </si>
  <si>
    <t>AML SARL</t>
  </si>
  <si>
    <t>Patrick et Victor FONTENEAU</t>
  </si>
  <si>
    <t>14 route de la Louée</t>
  </si>
  <si>
    <t>APIDESK GROUP SARL</t>
  </si>
  <si>
    <t>Robert CHALUMEAU</t>
  </si>
  <si>
    <t>3 chemin de la Vignauderie</t>
  </si>
  <si>
    <t>ARCHIDESS'1</t>
  </si>
  <si>
    <t>Magalie ROUCHER</t>
  </si>
  <si>
    <t>3 place du Cirque</t>
  </si>
  <si>
    <t>ARMATURES SERVICES</t>
  </si>
  <si>
    <t>Fabienne PILET</t>
  </si>
  <si>
    <t>38 avenue de la Vertonne</t>
  </si>
  <si>
    <t>ASP SERIGRAPHIE</t>
  </si>
  <si>
    <t>Thierry GUILLAUME</t>
  </si>
  <si>
    <t>Allée du Cap Horn, ZI de la Plée</t>
  </si>
  <si>
    <t>ATELIER VENEZZIA SARL</t>
  </si>
  <si>
    <t>Michel LIZE</t>
  </si>
  <si>
    <t>10 rue du Puits</t>
  </si>
  <si>
    <t>ATLANTIQUE COMPOSANTS</t>
  </si>
  <si>
    <t>Jean-François LE GUENNAN</t>
  </si>
  <si>
    <t>5 rue des Entrepreneurs</t>
  </si>
  <si>
    <t>ATLANTIQUE REMORQUES FRANC</t>
  </si>
  <si>
    <t>Jocelyne FRANC</t>
  </si>
  <si>
    <t>518 bis route de Clisson</t>
  </si>
  <si>
    <t>AUTOMOBILES LECOMTE</t>
  </si>
  <si>
    <t>Pierre LECOMTE</t>
  </si>
  <si>
    <t>2 rue du Général De Gaulle</t>
  </si>
  <si>
    <t>AZAELIT</t>
  </si>
  <si>
    <t>Jean-Pierre EON</t>
  </si>
  <si>
    <t>BANQUE CIC Ouest</t>
  </si>
  <si>
    <t>Hermeline DANJOUX</t>
  </si>
  <si>
    <t>37 place des Martyrs Résistance BP 32</t>
  </si>
  <si>
    <t>44401 REZE CEDEX</t>
  </si>
  <si>
    <t>BARRETEAU ANTHONY</t>
  </si>
  <si>
    <t>Anthony BARRETEAU</t>
  </si>
  <si>
    <t>ZAC le Chêne Ferré</t>
  </si>
  <si>
    <t>BATH RAVALEMENT</t>
  </si>
  <si>
    <t>Olivier PAGNOL</t>
  </si>
  <si>
    <t>3 allée de la Maladrie</t>
  </si>
  <si>
    <t>BDO NANTES</t>
  </si>
  <si>
    <t>Fabrice BRANGEON</t>
  </si>
  <si>
    <t>7 allée Alphonse Fillon BP 22417</t>
  </si>
  <si>
    <t>BISCUITERIE NANTAISE</t>
  </si>
  <si>
    <t>Bernard SAJE</t>
  </si>
  <si>
    <t>27 rue du Mortier Vannerie BP 2407</t>
  </si>
  <si>
    <t>BONNET MAURICE</t>
  </si>
  <si>
    <t>Olivier BONNET</t>
  </si>
  <si>
    <t>44 avenue de la Vertonne</t>
  </si>
  <si>
    <t>BOUYGUES ENERGIES ET SERVICES</t>
  </si>
  <si>
    <t>Robert FONTENEAU</t>
  </si>
  <si>
    <t>12 avenue de la Vertonne BP 2419</t>
  </si>
  <si>
    <t>BPA (BANQUE POPULAIRE)</t>
  </si>
  <si>
    <t>Marc LE PELVE</t>
  </si>
  <si>
    <t>Place du Beau Verger</t>
  </si>
  <si>
    <t>BRELET-SORECO</t>
  </si>
  <si>
    <t>Eric CORRIGNAN</t>
  </si>
  <si>
    <t>31 avenue de la Vertonne</t>
  </si>
  <si>
    <t>BREVINI FLUID POWER FRANCE</t>
  </si>
  <si>
    <t>Jean PAGEOT</t>
  </si>
  <si>
    <t>7 rue des Entrepreneurs BP 2217</t>
  </si>
  <si>
    <t>44122 VERTOU CEDEX</t>
  </si>
  <si>
    <t>BRICOMAN</t>
  </si>
  <si>
    <t>Monsieur MAHE</t>
  </si>
  <si>
    <t>31 route du Mortier Vannerie</t>
  </si>
  <si>
    <t>BTV SERVICES</t>
  </si>
  <si>
    <t>MM. BOURGETEAU - DE MEEZEMAKER - PUAUD</t>
  </si>
  <si>
    <t>6, allée de la Maladrie</t>
  </si>
  <si>
    <t>BULLE D'INTERIEUR CONCEPT</t>
  </si>
  <si>
    <t>GERALDINE FOURNY</t>
  </si>
  <si>
    <t>1 rue du Berry</t>
  </si>
  <si>
    <t>BUREAU JACQUES</t>
  </si>
  <si>
    <t>Jacques BUREAU</t>
  </si>
  <si>
    <t>30 rue du 11 Novembre 1918 BP 2116</t>
  </si>
  <si>
    <t>44121 VERTOU CEDEX</t>
  </si>
  <si>
    <t>C.I.C VERTOU</t>
  </si>
  <si>
    <t>Fabienne DUPAS</t>
  </si>
  <si>
    <t>11 bis place St Martin BP 2115</t>
  </si>
  <si>
    <t>CABINET GUEMENE</t>
  </si>
  <si>
    <t>Sébastien GUEMENE</t>
  </si>
  <si>
    <t>58 rue H,Delahaye</t>
  </si>
  <si>
    <t>CcomCandy - Graphiste</t>
  </si>
  <si>
    <t>Candy LE CORRE</t>
  </si>
  <si>
    <t>5 allée des Nymphéas</t>
  </si>
  <si>
    <t>CDE BATIDOC</t>
  </si>
  <si>
    <t>Loïc RIPOCHE</t>
  </si>
  <si>
    <t>436 route de Clisson BP 2322</t>
  </si>
  <si>
    <t>44123 VERTOU CEDEX</t>
  </si>
  <si>
    <t>CENTRE DE VIE ST YVES</t>
  </si>
  <si>
    <t>Jean Claude LAURENT</t>
  </si>
  <si>
    <t>6 allée de la Chêneraie</t>
  </si>
  <si>
    <t>CENTURY 21 BY OUEST</t>
  </si>
  <si>
    <t>Jean-Pierre SCELLOS</t>
  </si>
  <si>
    <t>21 place St Martin</t>
  </si>
  <si>
    <t>CHARCUTERIE TRAITEUR JOUSSEAUME</t>
  </si>
  <si>
    <t>Anthony JOUSSEAUME</t>
  </si>
  <si>
    <t>13 place Saint-Martin</t>
  </si>
  <si>
    <t>CHRISTEYNS France SA</t>
  </si>
  <si>
    <t>Peter de GROVE</t>
  </si>
  <si>
    <t>31 rue de la Maladrie BP 2421</t>
  </si>
  <si>
    <t>CREDIT AGRICOLE</t>
  </si>
  <si>
    <t>Fabrice GUERIZEC</t>
  </si>
  <si>
    <t>7 rue Ile de France</t>
  </si>
  <si>
    <t>CREDIT MUTUEL</t>
  </si>
  <si>
    <t>Christian LEVEQUE</t>
  </si>
  <si>
    <t>7 place du Beau Verger</t>
  </si>
  <si>
    <t>CTV</t>
  </si>
  <si>
    <t>Bernard BOUCARD</t>
  </si>
  <si>
    <t>Allée du Cap Horn BP 42125</t>
  </si>
  <si>
    <t>DECATHLON</t>
  </si>
  <si>
    <t>Yann JAMESSE</t>
  </si>
  <si>
    <t>rue des Grands Chataigners</t>
  </si>
  <si>
    <t>DECOR OUEST DISTRIBUTION (DOD)</t>
  </si>
  <si>
    <t>François &amp; Philippe NICOLAS</t>
  </si>
  <si>
    <t>9 rue des Clouzeaux BP 2409</t>
  </si>
  <si>
    <t>DEGRE CONFORT et SCOVERS</t>
  </si>
  <si>
    <t>Gilles HUMEAU</t>
  </si>
  <si>
    <t>106 rue de la Gare</t>
  </si>
  <si>
    <t>DEJOIE ET FAY SCP</t>
  </si>
  <si>
    <t>Antoine DEJOIE et P.Frédéric FAY</t>
  </si>
  <si>
    <t>13 rue de la Garenne BP 2213</t>
  </si>
  <si>
    <t>DFC2 DIFFUSION</t>
  </si>
  <si>
    <t>Agnès GUERY-CHANDELIER</t>
  </si>
  <si>
    <t>27 rue de la petite Meilleraie</t>
  </si>
  <si>
    <t>44840 LES SORINIERES</t>
  </si>
  <si>
    <t>DIS'AUTOMATIC</t>
  </si>
  <si>
    <t>Pascal JAULIN</t>
  </si>
  <si>
    <t>12 rue des Grands Châtaigniers</t>
  </si>
  <si>
    <t>DOSSEUL ET MORISSEAU</t>
  </si>
  <si>
    <t>Bruno DOSSEUL et M. MORISSEAU</t>
  </si>
  <si>
    <t>15 rue des Entrepreneurs</t>
  </si>
  <si>
    <t>EC GRASSAGLIATA-GAUTRON</t>
  </si>
  <si>
    <t>Anthony GAUTRON</t>
  </si>
  <si>
    <t>36 rue de la Bussaudière</t>
  </si>
  <si>
    <t>ECLAT DE MUR</t>
  </si>
  <si>
    <t>Nathalie PERIE</t>
  </si>
  <si>
    <t>3 impasse des Battages</t>
  </si>
  <si>
    <t>EGESEVRE</t>
  </si>
  <si>
    <t>Hervé BAZIN</t>
  </si>
  <si>
    <t>27 rue des Pinsons</t>
  </si>
  <si>
    <t>ENTRETIEN ESPACE VERT</t>
  </si>
  <si>
    <t>Noel GOHAUD</t>
  </si>
  <si>
    <t>57 b rue Auguste Garnier- ldt la Barbinière</t>
  </si>
  <si>
    <t>ESAT PUBLIC DEPARTEMENTAL</t>
  </si>
  <si>
    <t>Chantal THOMAS</t>
  </si>
  <si>
    <t>2 rue du Bois de la Maladrie BP 2122</t>
  </si>
  <si>
    <t>EURO DECOUPE</t>
  </si>
  <si>
    <t>Frédéric NICOLAS</t>
  </si>
  <si>
    <t>17 avenue de la Vertonne BP 2406</t>
  </si>
  <si>
    <t>EXCO Avec</t>
  </si>
  <si>
    <t>Philippe LHOMMEAU</t>
  </si>
  <si>
    <t>8 place du beau verger</t>
  </si>
  <si>
    <t>FI CONCEPT</t>
  </si>
  <si>
    <t>Gilles CHABERNAUD</t>
  </si>
  <si>
    <t>3 rue d'Auvergne</t>
  </si>
  <si>
    <t>FIGI</t>
  </si>
  <si>
    <t>Frédéric GOHIER</t>
  </si>
  <si>
    <t>8 rue des Bateliers</t>
  </si>
  <si>
    <t>FR EXPORT</t>
  </si>
  <si>
    <t>Franck RIEHL</t>
  </si>
  <si>
    <t>28 bis rue Auguste Garnier</t>
  </si>
  <si>
    <t>GARAGE LEMASSON</t>
  </si>
  <si>
    <t>Christian LEMASSON</t>
  </si>
  <si>
    <t>21 route Mortier Vannerie</t>
  </si>
  <si>
    <t>GROUPAMA</t>
  </si>
  <si>
    <t>Sophie NAPEL</t>
  </si>
  <si>
    <t>Centre Commercial de la Grammoire</t>
  </si>
  <si>
    <t>GROUPE 4 G</t>
  </si>
  <si>
    <t>Nicolas GOUIN</t>
  </si>
  <si>
    <t>3 rue de la Garouère</t>
  </si>
  <si>
    <t>GROUPE DV</t>
  </si>
  <si>
    <t>Damien VERGNAULT</t>
  </si>
  <si>
    <t>10 allée des cinq continents</t>
  </si>
  <si>
    <t>GUERLAIS IMMOBILIER</t>
  </si>
  <si>
    <t>Pierrick GUERLAIS</t>
  </si>
  <si>
    <t>27 rue du 11 Novembre 1918</t>
  </si>
  <si>
    <t>HAUTEUR 44</t>
  </si>
  <si>
    <t>Alain LUBERT</t>
  </si>
  <si>
    <t>470 route de Clisson</t>
  </si>
  <si>
    <t>INSTITUT LES HAUTS THEBAUDIERES</t>
  </si>
  <si>
    <t>Sophie RENOU MARZORATI</t>
  </si>
  <si>
    <t>Les Hauts Thébaudières BP 2229</t>
  </si>
  <si>
    <t>INTERFACES</t>
  </si>
  <si>
    <t>Hervé LE POSTEC</t>
  </si>
  <si>
    <t>18 Bis avenue de la Vertonne</t>
  </si>
  <si>
    <t>JPB ENGINEERING</t>
  </si>
  <si>
    <t>Jean Paul BARRAUD</t>
  </si>
  <si>
    <t>1 avenue des Coudriers</t>
  </si>
  <si>
    <t>KÉMI EURL- Restaurant "DICKIES DINER"</t>
  </si>
  <si>
    <t>Michaël MAJEWSKI</t>
  </si>
  <si>
    <t>20 avenue de la Vertonne</t>
  </si>
  <si>
    <t>KESYS OUEST</t>
  </si>
  <si>
    <t>Christophe CHASSIER</t>
  </si>
  <si>
    <t>4 allée de la Maladrie</t>
  </si>
  <si>
    <t>LA CANTINE Ô MOINES</t>
  </si>
  <si>
    <t>Isabelle GUILBERTEAU</t>
  </si>
  <si>
    <t>12 quai de la Chaussée des Moines</t>
  </si>
  <si>
    <t>LA CAVE DE PASCAL LUNEAU</t>
  </si>
  <si>
    <t>Pascal LUNEAU</t>
  </si>
  <si>
    <t>55 Bd de l'Europe</t>
  </si>
  <si>
    <t>LA VOYAGERIE</t>
  </si>
  <si>
    <t>Anne ANDJELLO</t>
  </si>
  <si>
    <t>5 rue du 11 Novembre</t>
  </si>
  <si>
    <t>LBMH</t>
  </si>
  <si>
    <t>Maud HOUARD</t>
  </si>
  <si>
    <t>12 impasse des Trois Métairies</t>
  </si>
  <si>
    <t>LABORATOIRE FRANCK BALLAY</t>
  </si>
  <si>
    <t>Franck BALLAY</t>
  </si>
  <si>
    <t>3 rue Chanoine Doussin</t>
  </si>
  <si>
    <t>LASCOMBES NIVET SELARL</t>
  </si>
  <si>
    <t>Caroline NIVET</t>
  </si>
  <si>
    <t>2 rue du 8 mai 1945</t>
  </si>
  <si>
    <t>LE NOBLE AGE</t>
  </si>
  <si>
    <t>Jean-Paul SIRET</t>
  </si>
  <si>
    <t>7 boulevard Auguste Priou CS 52420</t>
  </si>
  <si>
    <t>LEAUTE PAYSAGE</t>
  </si>
  <si>
    <t>Loïc DENIE</t>
  </si>
  <si>
    <t>13 avenue de la Vertonne</t>
  </si>
  <si>
    <t>L'ECLUSE</t>
  </si>
  <si>
    <t>Antoine et Pascale CRIME</t>
  </si>
  <si>
    <t>9 quai Chaussée des Moines</t>
  </si>
  <si>
    <t>LEONE Corinne</t>
  </si>
  <si>
    <t>Corinne LEONE</t>
  </si>
  <si>
    <t>115 route de la gare</t>
  </si>
  <si>
    <t>LEONE SIGN</t>
  </si>
  <si>
    <t>Jean-Philippe LEONE</t>
  </si>
  <si>
    <t>3 rue des Entrepreneurs BP 2321</t>
  </si>
  <si>
    <t>LES COTEAUX NANTAIS</t>
  </si>
  <si>
    <t>Benoît VAN OSSEL</t>
  </si>
  <si>
    <t>3 place Pierre Desfossés - Les Ajoncs</t>
  </si>
  <si>
    <t>LEVESQUE- CALLARD- BREHERET SCP</t>
  </si>
  <si>
    <t>J.P. LEVESQUE- I. CALLLARD- C. BREHERET</t>
  </si>
  <si>
    <t>1 rue Auguste Saupin</t>
  </si>
  <si>
    <t>LLC et Associés Bureau de Nantes</t>
  </si>
  <si>
    <t>Franck Olivier ARDOUIN - Nathalie KRIEC-ARDOUIN - Virginie HAMON</t>
  </si>
  <si>
    <t>342 route de Clisson</t>
  </si>
  <si>
    <t>M.R.I. Mécanique Réalisation Industrielles</t>
  </si>
  <si>
    <t>Dominique BRETEAU</t>
  </si>
  <si>
    <t>21 avenue de la Vertonne</t>
  </si>
  <si>
    <t>MAYA IMPRIMERIE</t>
  </si>
  <si>
    <t>Olivier MASSE</t>
  </si>
  <si>
    <t>8 rue des Entrepreneurs</t>
  </si>
  <si>
    <t>MECAN'AUTO</t>
  </si>
  <si>
    <t>Jérôme DEGRES</t>
  </si>
  <si>
    <t>30 route de la Fontenelle</t>
  </si>
  <si>
    <t>MGP</t>
  </si>
  <si>
    <t>JL MERLET - JY PITON - R PITON - Y BORDARIES</t>
  </si>
  <si>
    <t>42 avenue de la Vertonne</t>
  </si>
  <si>
    <t>MOBILIER ESPACE CREATION</t>
  </si>
  <si>
    <t>Dominique NOEL</t>
  </si>
  <si>
    <t>12 Bis rue de la ville au blanc</t>
  </si>
  <si>
    <t>MOTEC INGENIERIE</t>
  </si>
  <si>
    <t>Charles QUÉVREUX</t>
  </si>
  <si>
    <t>2 rue Marie Curie</t>
  </si>
  <si>
    <t>MR BRICOLAGE</t>
  </si>
  <si>
    <t>M LORY</t>
  </si>
  <si>
    <t>ZC Pôle Sud route de Clisson</t>
  </si>
  <si>
    <t>44115 BASSE GOULAINE</t>
  </si>
  <si>
    <t>OUEST DEC'OR</t>
  </si>
  <si>
    <t>Olivier RENAUDINEAU</t>
  </si>
  <si>
    <t>2 rue Aimé Delrue</t>
  </si>
  <si>
    <t>PARIS MAINE</t>
  </si>
  <si>
    <t>Pascal CHAUVEAU</t>
  </si>
  <si>
    <t>432 route de Clisson</t>
  </si>
  <si>
    <t>PASCAL LECLERC</t>
  </si>
  <si>
    <t>Norbert BARBIER</t>
  </si>
  <si>
    <t>5 chemin de la Justice</t>
  </si>
  <si>
    <t>44300 NANTES</t>
  </si>
  <si>
    <t>PASCO Stéphane</t>
  </si>
  <si>
    <t>Isabelle PAYEN de la GARANDERIE</t>
  </si>
  <si>
    <t>2 rue Charles Callier</t>
  </si>
  <si>
    <t>PGA - PIERRE GIRARDEAU &amp; ASSOCIES</t>
  </si>
  <si>
    <t>Eric GIRARDEAU</t>
  </si>
  <si>
    <t>1 rue des Montgolfières</t>
  </si>
  <si>
    <t>PHARMACIE CHAMPION-GENDRON</t>
  </si>
  <si>
    <t>Brice GENDRON-Pierre CHAMPION</t>
  </si>
  <si>
    <t>Ctre Cial Super U - Bd de l'Europe</t>
  </si>
  <si>
    <t>PIERRIC GAUTIER</t>
  </si>
  <si>
    <t>Pierric GAUTIER</t>
  </si>
  <si>
    <t>21 rue Aristide Briand</t>
  </si>
  <si>
    <t>PLAFISOL SARL</t>
  </si>
  <si>
    <t>Alain DROILLARD</t>
  </si>
  <si>
    <t>10 avenue de la Vertonne</t>
  </si>
  <si>
    <t>POSTEC AUDRAIN SCP</t>
  </si>
  <si>
    <t>Henri Xavier POSTEC - Arnaud AUDRAIN</t>
  </si>
  <si>
    <t>13 rue de l'Ile de France</t>
  </si>
  <si>
    <t>REXEL</t>
  </si>
  <si>
    <t>Jean-Pierre PACAUD</t>
  </si>
  <si>
    <t>30 avenue de la Vertonne</t>
  </si>
  <si>
    <t>ROCHES ET PIERRES NANTES</t>
  </si>
  <si>
    <t>Jimmy CORB</t>
  </si>
  <si>
    <t>7 rue de la Maladrie</t>
  </si>
  <si>
    <t>SERE MAINTENANCE</t>
  </si>
  <si>
    <t>François MATHYS</t>
  </si>
  <si>
    <t>25 avenue de la Vertonne BP 2301</t>
  </si>
  <si>
    <t>SLVI</t>
  </si>
  <si>
    <t>Philippe JARNOT</t>
  </si>
  <si>
    <t>21 bis avenue de la Vertonne</t>
  </si>
  <si>
    <t>SOGIMMO</t>
  </si>
  <si>
    <t>Philippe NEVOUX</t>
  </si>
  <si>
    <t>14 avenue de Morges</t>
  </si>
  <si>
    <t>SOTRADI</t>
  </si>
  <si>
    <t>Pascal RIOCHE</t>
  </si>
  <si>
    <t>44 rue Henri Delahaye</t>
  </si>
  <si>
    <t>TALLINEAU EMBALLAGE</t>
  </si>
  <si>
    <t>Guy BROCHARD</t>
  </si>
  <si>
    <t>33 rue de la Maladrie BP 22408</t>
  </si>
  <si>
    <t>THIBAUD Jean Pierre</t>
  </si>
  <si>
    <t>Jean-Pierre THIBAUD</t>
  </si>
  <si>
    <t>7 rue Criport</t>
  </si>
  <si>
    <t>TRALEX SARL</t>
  </si>
  <si>
    <t>Alexandre FOURNIER</t>
  </si>
  <si>
    <t>10 avenue de la Noëlle</t>
  </si>
  <si>
    <t>TWITIM</t>
  </si>
  <si>
    <t>Rachel THOMAS</t>
  </si>
  <si>
    <t>24 route de Portillon</t>
  </si>
  <si>
    <t>UNIQUE ESSENCE</t>
  </si>
  <si>
    <t>Nathalie PARMANTIER</t>
  </si>
  <si>
    <t>7 impasse du Québec</t>
  </si>
  <si>
    <t>VERDIS SAS</t>
  </si>
  <si>
    <t>Christophe GODINEAU</t>
  </si>
  <si>
    <t>boulevard de l'Europe BP 2422</t>
  </si>
  <si>
    <t>VERSION ORIGINALE</t>
  </si>
  <si>
    <t>Emmanuelle LEPOSTEC et Evelyne AGNESS</t>
  </si>
  <si>
    <t>VETOCEANE</t>
  </si>
  <si>
    <t>Pierre MEHEUST</t>
  </si>
  <si>
    <t>9 allée Alphonse Fillion</t>
  </si>
  <si>
    <t>VM MATERIAUX</t>
  </si>
  <si>
    <t>Gilles FRAPPIER</t>
  </si>
  <si>
    <t>22 avenue de la Vertonne</t>
  </si>
  <si>
    <t>lise.m@wanadoo.fr</t>
  </si>
  <si>
    <t>thierry.asp@wanadoo.fr</t>
  </si>
  <si>
    <t>contact@armatures-services.com</t>
  </si>
  <si>
    <t>archidess-1@wanadoo.fr</t>
  </si>
  <si>
    <t>message@apidesk.com</t>
  </si>
  <si>
    <t>aml.menuiserie@orange.fr</t>
  </si>
  <si>
    <t>helene@agenceaccess.fr</t>
  </si>
  <si>
    <t>franck.doyen@addium.fr</t>
  </si>
  <si>
    <t>architectes@acdm-architecture.fr</t>
  </si>
  <si>
    <t>franc.jocelyne@gmail.com</t>
  </si>
  <si>
    <t>bath.ravalement@wanadoo.fr</t>
  </si>
  <si>
    <t>bsaje@biscuits.com</t>
  </si>
  <si>
    <t>contact@sa-bonnet.fr</t>
  </si>
  <si>
    <t>r.fonteneau@bouygues-es.com</t>
  </si>
  <si>
    <t>brelet.soreco@yahoo.fr</t>
  </si>
  <si>
    <t xml:space="preserve">commercial@brevinifluidpower.fr
</t>
  </si>
  <si>
    <t>lmahe@bricoman.fr</t>
  </si>
  <si>
    <t>bulledinterieurconcept@orange.fr</t>
  </si>
  <si>
    <t>ccomcandy@sfr.fr</t>
  </si>
  <si>
    <t>lripoche@cdenegoce.com</t>
  </si>
  <si>
    <t>patrickrenaud@century21.fr</t>
  </si>
  <si>
    <t>peter@christeyns.fr</t>
  </si>
  <si>
    <t>bernard.boucard@ctvsa.fr</t>
  </si>
  <si>
    <t>yann.jamesse@decathlon.com</t>
  </si>
  <si>
    <t>humeaugilles@wanadoo.fr</t>
  </si>
  <si>
    <t>a.guery@dfc2.biz</t>
  </si>
  <si>
    <t>dm.batiment@wanadoo.fr</t>
  </si>
  <si>
    <t xml:space="preserve">esat.vertonne@orange.fr
</t>
  </si>
  <si>
    <t>commercial.adv@edox.dillinger.biz</t>
  </si>
  <si>
    <t>gchabernaud@ficoncept.fr</t>
  </si>
  <si>
    <t>nicolasgouin@groupe4g.fr</t>
  </si>
  <si>
    <t>snapel@groupama-loire-bretagne.fr</t>
  </si>
  <si>
    <t>info@dvfrance.com</t>
  </si>
  <si>
    <t>contact@guerlais-immobilier.fr</t>
  </si>
  <si>
    <t>floboular@hotmail.com</t>
  </si>
  <si>
    <t>contact@kesysouest.fr</t>
  </si>
  <si>
    <t xml:space="preserve">vertaviennederestauration@gmail.com
</t>
  </si>
  <si>
    <t>cave.luneau@laposte.net</t>
  </si>
  <si>
    <t>anne.andjello@thomascook.fr</t>
  </si>
  <si>
    <t>leone@leone-sign.com</t>
  </si>
  <si>
    <t>willy.siret@lenobleage.fr</t>
  </si>
  <si>
    <t>lbmh@orange.fr</t>
  </si>
  <si>
    <t>f-o.ardouin@llc-avocats.com</t>
  </si>
  <si>
    <t>ouestdecor@orange.fr</t>
  </si>
  <si>
    <t>adh.bassegoulaine@mrbricolage.fr</t>
  </si>
  <si>
    <t>vlemay@motec-ingenierie.fr</t>
  </si>
  <si>
    <t>infos@mgp-staff.com</t>
  </si>
  <si>
    <t>o.masse@imprimeriemaya.fr</t>
  </si>
  <si>
    <t>plafisol.sarl@plafisol.fr</t>
  </si>
  <si>
    <t>pierric.gautier@thelem-assurances.fr</t>
  </si>
  <si>
    <t xml:space="preserve">gbrochard@tallineau-emballage.fr
</t>
  </si>
  <si>
    <t>contact@sotradi.com</t>
  </si>
  <si>
    <t>gfrappier@vm-materiaux.fr</t>
  </si>
  <si>
    <t>D15 Conseils</t>
  </si>
  <si>
    <t>110 Bis rte Gare, 44120 VERTOU</t>
  </si>
  <si>
    <t>06 68 76 50 32</t>
  </si>
  <si>
    <t>denis.delcros@d15conseils.fr</t>
  </si>
  <si>
    <t>http://www.d15conseils.fr/</t>
  </si>
  <si>
    <t>pao@pubsudloire.fr</t>
  </si>
  <si>
    <t>58 route du Vignoble 44120 Vertou</t>
  </si>
  <si>
    <r>
      <t>06 81 28 07 59</t>
    </r>
    <r>
      <rPr>
        <sz val="15"/>
        <color rgb="FFCCB791"/>
        <rFont val="Arial"/>
        <family val="2"/>
      </rPr>
      <t xml:space="preserve"> </t>
    </r>
  </si>
  <si>
    <t>http://www.pubsudloire.fr/</t>
  </si>
  <si>
    <t>616@616.fr</t>
  </si>
  <si>
    <t xml:space="preserve">0 608 616 616 </t>
  </si>
  <si>
    <t>466 route de Clisson</t>
  </si>
  <si>
    <t>Eric PLESSIS</t>
  </si>
  <si>
    <t>Denis Delcros</t>
  </si>
  <si>
    <t>cotisation MDA</t>
  </si>
  <si>
    <t>Cultures d'entreprise</t>
  </si>
  <si>
    <t>alquicoches-decembre</t>
  </si>
  <si>
    <t>Livres de recettes - 2015 - trimestre 2</t>
  </si>
  <si>
    <t>ADTRANS T1</t>
  </si>
  <si>
    <t>Brut HT</t>
  </si>
  <si>
    <t>precompte</t>
  </si>
  <si>
    <t>BRUT-Precom</t>
  </si>
  <si>
    <t>cot diff</t>
  </si>
  <si>
    <t>versés</t>
  </si>
  <si>
    <t>ADTRANS T2</t>
  </si>
  <si>
    <t>dec</t>
  </si>
  <si>
    <t>jan</t>
  </si>
  <si>
    <t>fev</t>
  </si>
  <si>
    <t>mar</t>
  </si>
  <si>
    <t>avril</t>
  </si>
  <si>
    <t>mai</t>
  </si>
  <si>
    <t>juin</t>
  </si>
  <si>
    <t>LR PRESS</t>
  </si>
  <si>
    <t>Culture</t>
  </si>
  <si>
    <t>Greg ?</t>
  </si>
  <si>
    <t xml:space="preserve">Pedro ? </t>
  </si>
  <si>
    <t>Juillet</t>
  </si>
  <si>
    <t>aout</t>
  </si>
  <si>
    <t>sept</t>
  </si>
  <si>
    <t>Cultures d'entre</t>
  </si>
  <si>
    <t>Simon</t>
  </si>
  <si>
    <t>LR PRESSE (page pub)</t>
  </si>
  <si>
    <t>LR PRESSE (BABA)</t>
  </si>
  <si>
    <t>Livres de recettes - 2016 - trimestre 1</t>
  </si>
  <si>
    <t>Livres de sorties - 2016 - trimestre 1</t>
  </si>
  <si>
    <t>Livres de recettes - 2016 - trimestre 2</t>
  </si>
  <si>
    <t>Livres de sorties - 2016 - trimestre 2</t>
  </si>
  <si>
    <t>Livres de recettes - 2016 - trimestre 3</t>
  </si>
  <si>
    <t>Livres de sorties - 2016 - trimestre 3</t>
  </si>
  <si>
    <t>Livres de recettes - 2016 - trimestre 4</t>
  </si>
  <si>
    <t>Livres de sorties - 2016 - trimestre 4</t>
  </si>
  <si>
    <t>LR PRESS (site LR)</t>
  </si>
  <si>
    <t>LR PRESS (site salon)</t>
  </si>
  <si>
    <t>OPCAIM (charte)</t>
  </si>
  <si>
    <t>annuel - MDA</t>
  </si>
  <si>
    <t>OPCAIM</t>
  </si>
  <si>
    <t>ADTRANS T4</t>
  </si>
  <si>
    <t>LR PPRESS BABA4</t>
  </si>
  <si>
    <t>LR PPRESS BABA5</t>
  </si>
  <si>
    <t>LR-presse -demie-page)</t>
  </si>
  <si>
    <t>Cultures PAD</t>
  </si>
  <si>
    <t>Accompagning</t>
  </si>
  <si>
    <t>Spy - Prisma</t>
  </si>
  <si>
    <t>LR PRESSE illustrations</t>
  </si>
  <si>
    <t>LR PPRESS BABA 6</t>
  </si>
  <si>
    <t>LR PRESS - PUB HSLR50</t>
  </si>
  <si>
    <t>LR PRESS - doublePUB HSLR51</t>
  </si>
  <si>
    <t>n° facture</t>
  </si>
  <si>
    <t>Etat</t>
  </si>
  <si>
    <t>FA00127</t>
  </si>
  <si>
    <t>FA00128</t>
  </si>
  <si>
    <t>FA00130</t>
  </si>
  <si>
    <t>FA00134</t>
  </si>
  <si>
    <t>FA00135</t>
  </si>
  <si>
    <t>FA00136</t>
  </si>
  <si>
    <t>FA00137</t>
  </si>
  <si>
    <t>FA00139</t>
  </si>
  <si>
    <t>FA00140</t>
  </si>
  <si>
    <t>FA00144</t>
  </si>
  <si>
    <t>FA00145</t>
  </si>
  <si>
    <t>FA00129</t>
  </si>
  <si>
    <t>FA00142</t>
  </si>
  <si>
    <t>FA00148</t>
  </si>
  <si>
    <t>FA00146</t>
  </si>
  <si>
    <t>FA00138</t>
  </si>
  <si>
    <t>FA00151</t>
  </si>
  <si>
    <t>FA00149</t>
  </si>
  <si>
    <t>FA00152</t>
  </si>
  <si>
    <t>FA00150</t>
  </si>
  <si>
    <t>FA00153</t>
  </si>
  <si>
    <t>payé</t>
  </si>
  <si>
    <t>offert</t>
  </si>
  <si>
    <t>LR PRESS (trainsmania)</t>
  </si>
  <si>
    <t>PROD</t>
  </si>
  <si>
    <t>QPC - Signatures mails</t>
  </si>
  <si>
    <t>FA00132</t>
  </si>
  <si>
    <t>FA00133</t>
  </si>
  <si>
    <t>FA00147</t>
  </si>
  <si>
    <t>FA00155</t>
  </si>
  <si>
    <t>FA00154</t>
  </si>
  <si>
    <t>LR PRESS (Bourseauxtrains)</t>
  </si>
  <si>
    <t>FA00143</t>
  </si>
  <si>
    <t>Spy - Reebok</t>
  </si>
  <si>
    <t>FA00156</t>
  </si>
  <si>
    <t>qpc- mailing</t>
  </si>
  <si>
    <t>FA00157</t>
  </si>
  <si>
    <t>FA00158</t>
  </si>
  <si>
    <t>x</t>
  </si>
  <si>
    <t>FA00159</t>
  </si>
  <si>
    <t>LR PRESS - demisPUB HSLR</t>
  </si>
  <si>
    <t>FA00160</t>
  </si>
  <si>
    <t>LR PRESS - plan train'in box</t>
  </si>
  <si>
    <t>FA00162</t>
  </si>
  <si>
    <t>QPC - flyer</t>
  </si>
  <si>
    <t>FA00163</t>
  </si>
  <si>
    <t>FA00164</t>
  </si>
  <si>
    <t>FA00165</t>
  </si>
  <si>
    <t>FA00166</t>
  </si>
  <si>
    <t>FA00167</t>
  </si>
  <si>
    <t>FA00168</t>
  </si>
  <si>
    <t>FA00169</t>
  </si>
  <si>
    <t>facturé</t>
  </si>
  <si>
    <t>Livres de recettes - 2017 - trimestre 1</t>
  </si>
  <si>
    <t>Livres de recettes - 2017 - trimestre 2</t>
  </si>
  <si>
    <t>Livres de recettes - 2017 - trimestre 3</t>
  </si>
  <si>
    <t>Livres de recettes - 2017 - trimestre 4</t>
  </si>
  <si>
    <t xml:space="preserve">SiOn -Webdesign GSM - </t>
  </si>
  <si>
    <t>FA00170</t>
  </si>
  <si>
    <t>FA00171</t>
  </si>
  <si>
    <t>FA00172</t>
  </si>
  <si>
    <t>FA00173</t>
  </si>
  <si>
    <t>LR PRESSE - Fontana - schemas</t>
  </si>
  <si>
    <t>LR PRESSE - Fontana - illustration</t>
  </si>
  <si>
    <t>FA00174</t>
  </si>
  <si>
    <t>FA00175</t>
  </si>
  <si>
    <t>isabelle Bouchand - www</t>
  </si>
  <si>
    <t>Facturé</t>
  </si>
  <si>
    <t>LR PRESSE - catalogue</t>
  </si>
  <si>
    <t>FA00176</t>
  </si>
  <si>
    <t>FA00177</t>
  </si>
  <si>
    <t>FA00178</t>
  </si>
  <si>
    <t>FA00179</t>
  </si>
  <si>
    <t>FA00181</t>
  </si>
  <si>
    <t>FA00182</t>
  </si>
  <si>
    <t>facturé 50%</t>
  </si>
  <si>
    <t>AXIOM</t>
  </si>
  <si>
    <t>FA00183</t>
  </si>
  <si>
    <t>AXIOM - site</t>
  </si>
  <si>
    <t>FA00184</t>
  </si>
  <si>
    <t>FA00185</t>
  </si>
  <si>
    <t>FA00186</t>
  </si>
  <si>
    <t>FA00187</t>
  </si>
  <si>
    <t>FA00188</t>
  </si>
  <si>
    <t>FA00189</t>
  </si>
  <si>
    <t>FA00190</t>
  </si>
  <si>
    <t>FA00191</t>
  </si>
  <si>
    <t>FA00192</t>
  </si>
  <si>
    <t>FA00193</t>
  </si>
  <si>
    <t>FA00194</t>
  </si>
  <si>
    <t>Maatura - avatars</t>
  </si>
  <si>
    <t>FA00195</t>
  </si>
  <si>
    <t>FA00196</t>
  </si>
  <si>
    <t>FA00197</t>
  </si>
  <si>
    <t>FA00198</t>
  </si>
  <si>
    <t>FA00199</t>
  </si>
  <si>
    <t>FA00202</t>
  </si>
  <si>
    <t>LR PRESSE catalogue hiver</t>
  </si>
  <si>
    <t>FA00203</t>
  </si>
  <si>
    <t>LRPRESSE - MAJ BAT</t>
  </si>
  <si>
    <t>PLUS</t>
  </si>
  <si>
    <t>CAF 80%</t>
  </si>
  <si>
    <t>CPAM Paternité</t>
  </si>
  <si>
    <t>-</t>
  </si>
  <si>
    <t>Onlang</t>
  </si>
  <si>
    <t>Comptoir Cerame</t>
  </si>
  <si>
    <t>FA00205</t>
  </si>
  <si>
    <t>FA00207</t>
  </si>
  <si>
    <t>FA00208</t>
  </si>
  <si>
    <t>Livres de recettes - 2018 - trimestre 1</t>
  </si>
  <si>
    <t>Comptoir du cérame</t>
  </si>
  <si>
    <t>devis</t>
  </si>
  <si>
    <t>FA00210</t>
  </si>
  <si>
    <t>FA00211</t>
  </si>
  <si>
    <t>FA00212</t>
  </si>
  <si>
    <t>FA00213</t>
  </si>
  <si>
    <t>AGT AERO</t>
  </si>
  <si>
    <t>DE00204</t>
  </si>
  <si>
    <t>Simon Bourcier MAJ - SITE</t>
  </si>
  <si>
    <t>DE00214</t>
  </si>
  <si>
    <t>Livres de recettes - 2018 - trimestre 2</t>
  </si>
  <si>
    <t>Livres de recettes - 2018 - trimestre 3</t>
  </si>
  <si>
    <t>Livres de recettes - 2018 - trimestre 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</si>
</sst>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CCB791"/>
      <name val="Verdana"/>
      <family val="2"/>
    </font>
    <font>
      <sz val="15"/>
      <color rgb="FF5A5040"/>
      <name val="Arial"/>
      <family val="2"/>
    </font>
    <font>
      <sz val="15"/>
      <color rgb="FFCCB79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4" fontId="0" fillId="0" borderId="2" xfId="0" applyNumberFormat="1" applyBorder="1"/>
    <xf numFmtId="14" fontId="0" fillId="0" borderId="1" xfId="0" applyNumberFormat="1" applyBorder="1"/>
    <xf numFmtId="0" fontId="3" fillId="4" borderId="0" xfId="0" applyFont="1" applyFill="1"/>
    <xf numFmtId="0" fontId="4" fillId="0" borderId="1" xfId="0" applyFont="1" applyBorder="1"/>
    <xf numFmtId="0" fontId="0" fillId="7" borderId="0" xfId="0" applyFill="1"/>
    <xf numFmtId="0" fontId="0" fillId="0" borderId="0" xfId="0" applyBorder="1"/>
    <xf numFmtId="0" fontId="0" fillId="7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3" fillId="0" borderId="0" xfId="0" applyFont="1" applyFill="1" applyBorder="1"/>
    <xf numFmtId="0" fontId="2" fillId="7" borderId="0" xfId="0" applyFont="1" applyFill="1"/>
    <xf numFmtId="0" fontId="0" fillId="5" borderId="0" xfId="0" applyFill="1"/>
    <xf numFmtId="0" fontId="3" fillId="8" borderId="0" xfId="0" applyFont="1" applyFill="1"/>
    <xf numFmtId="0" fontId="0" fillId="9" borderId="0" xfId="0" applyFill="1"/>
    <xf numFmtId="0" fontId="0" fillId="0" borderId="1" xfId="0" applyFont="1" applyBorder="1"/>
    <xf numFmtId="0" fontId="2" fillId="0" borderId="1" xfId="0" applyFont="1" applyBorder="1"/>
    <xf numFmtId="0" fontId="5" fillId="0" borderId="0" xfId="1" applyAlignment="1" applyProtection="1"/>
    <xf numFmtId="0" fontId="0" fillId="0" borderId="0" xfId="0" applyAlignment="1">
      <alignment wrapText="1"/>
    </xf>
    <xf numFmtId="0" fontId="5" fillId="0" borderId="0" xfId="1" applyAlignment="1" applyProtection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indent="1"/>
    </xf>
    <xf numFmtId="0" fontId="6" fillId="0" borderId="0" xfId="0" applyFont="1"/>
    <xf numFmtId="0" fontId="7" fillId="0" borderId="0" xfId="0" applyFont="1"/>
    <xf numFmtId="0" fontId="3" fillId="0" borderId="0" xfId="0" applyFont="1"/>
    <xf numFmtId="2" fontId="0" fillId="0" borderId="1" xfId="0" applyNumberFormat="1" applyBorder="1"/>
    <xf numFmtId="2" fontId="0" fillId="0" borderId="0" xfId="0" applyNumberFormat="1"/>
    <xf numFmtId="0" fontId="9" fillId="10" borderId="1" xfId="0" applyFont="1" applyFill="1" applyBorder="1"/>
    <xf numFmtId="0" fontId="0" fillId="10" borderId="1" xfId="0" applyFill="1" applyBorder="1"/>
    <xf numFmtId="0" fontId="9" fillId="0" borderId="1" xfId="0" applyFont="1" applyFill="1" applyBorder="1"/>
    <xf numFmtId="2" fontId="4" fillId="0" borderId="0" xfId="0" applyNumberFormat="1" applyFont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0" fillId="0" borderId="2" xfId="0" applyFill="1" applyBorder="1"/>
    <xf numFmtId="0" fontId="1" fillId="3" borderId="0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1" xfId="0" applyNumberFormat="1" applyBorder="1" applyAlignment="1">
      <alignment horizontal="right"/>
    </xf>
    <xf numFmtId="2" fontId="0" fillId="10" borderId="2" xfId="0" applyNumberFormat="1" applyFill="1" applyBorder="1"/>
    <xf numFmtId="2" fontId="0" fillId="10" borderId="1" xfId="0" applyNumberFormat="1" applyFill="1" applyBorder="1"/>
    <xf numFmtId="2" fontId="0" fillId="0" borderId="1" xfId="0" applyNumberFormat="1" applyBorder="1" applyAlignment="1">
      <alignment horizontal="left"/>
    </xf>
    <xf numFmtId="2" fontId="0" fillId="11" borderId="2" xfId="0" applyNumberFormat="1" applyFill="1" applyBorder="1"/>
    <xf numFmtId="0" fontId="0" fillId="11" borderId="1" xfId="0" applyFill="1" applyBorder="1"/>
    <xf numFmtId="2" fontId="0" fillId="11" borderId="1" xfId="0" applyNumberFormat="1" applyFill="1" applyBorder="1"/>
    <xf numFmtId="2" fontId="0" fillId="0" borderId="1" xfId="0" applyNumberFormat="1" applyFill="1" applyBorder="1"/>
    <xf numFmtId="2" fontId="0" fillId="0" borderId="2" xfId="0" applyNumberFormat="1" applyFill="1" applyBorder="1"/>
    <xf numFmtId="2" fontId="0" fillId="0" borderId="1" xfId="0" applyNumberFormat="1" applyBorder="1" applyAlignment="1"/>
    <xf numFmtId="0" fontId="0" fillId="0" borderId="1" xfId="0" applyBorder="1" applyAlignment="1">
      <alignment horizontal="left"/>
    </xf>
    <xf numFmtId="2" fontId="9" fillId="10" borderId="1" xfId="0" applyNumberFormat="1" applyFont="1" applyFill="1" applyBorder="1"/>
    <xf numFmtId="0" fontId="0" fillId="10" borderId="2" xfId="0" applyFill="1" applyBorder="1"/>
    <xf numFmtId="2" fontId="0" fillId="10" borderId="1" xfId="0" applyNumberFormat="1" applyFill="1" applyBorder="1" applyAlignment="1"/>
    <xf numFmtId="0" fontId="2" fillId="10" borderId="1" xfId="0" applyFont="1" applyFill="1" applyBorder="1"/>
    <xf numFmtId="2" fontId="0" fillId="10" borderId="1" xfId="0" applyNumberFormat="1" applyFill="1" applyBorder="1" applyAlignment="1">
      <alignment horizontal="left"/>
    </xf>
    <xf numFmtId="0" fontId="0" fillId="10" borderId="1" xfId="0" applyFont="1" applyFill="1" applyBorder="1"/>
    <xf numFmtId="2" fontId="0" fillId="0" borderId="1" xfId="0" applyNumberForma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v.asso.fr/component/option,com_icannuaire/Itemid,28/identreprise,28/view,_entreprise/" TargetMode="External"/><Relationship Id="rId21" Type="http://schemas.openxmlformats.org/officeDocument/2006/relationships/hyperlink" Target="http://www.rev.asso.fr/component/option,com_icannuaire/Itemid,28/identreprise,23/view,_entreprise/" TargetMode="External"/><Relationship Id="rId34" Type="http://schemas.openxmlformats.org/officeDocument/2006/relationships/hyperlink" Target="http://www.rev.asso.fr/component/option,com_icannuaire/Itemid,28/identreprise,37/view,_entreprise/" TargetMode="External"/><Relationship Id="rId42" Type="http://schemas.openxmlformats.org/officeDocument/2006/relationships/hyperlink" Target="http://www.rev.asso.fr/component/option,com_icannuaire/Itemid,28/identreprise,46/view,_entreprise/" TargetMode="External"/><Relationship Id="rId47" Type="http://schemas.openxmlformats.org/officeDocument/2006/relationships/hyperlink" Target="http://www.rev.asso.fr/component/option,com_icannuaire/Itemid,28/identreprise,52/view,_entreprise/" TargetMode="External"/><Relationship Id="rId50" Type="http://schemas.openxmlformats.org/officeDocument/2006/relationships/hyperlink" Target="http://www.rev.asso.fr/component/option,com_icannuaire/Itemid,28/identreprise,55/view,_entreprise/" TargetMode="External"/><Relationship Id="rId55" Type="http://schemas.openxmlformats.org/officeDocument/2006/relationships/hyperlink" Target="http://www.rev.asso.fr/component/option,com_icannuaire/Itemid,28/identreprise,61/view,_entreprise/" TargetMode="External"/><Relationship Id="rId63" Type="http://schemas.openxmlformats.org/officeDocument/2006/relationships/hyperlink" Target="http://www.rev.asso.fr/component/option,com_icannuaire/Itemid,28/identreprise,69/view,_entreprise/" TargetMode="External"/><Relationship Id="rId68" Type="http://schemas.openxmlformats.org/officeDocument/2006/relationships/hyperlink" Target="http://www.rev.asso.fr/component/option,com_icannuaire/Itemid,28/identreprise,75/view,_entreprise/" TargetMode="External"/><Relationship Id="rId76" Type="http://schemas.openxmlformats.org/officeDocument/2006/relationships/hyperlink" Target="http://www.rev.asso.fr/component/option,com_icannuaire/Itemid,28/identreprise,84/view,_entreprise/" TargetMode="External"/><Relationship Id="rId84" Type="http://schemas.openxmlformats.org/officeDocument/2006/relationships/hyperlink" Target="http://www.rev.asso.fr/component/option,com_icannuaire/Itemid,28/identreprise,93/view,_entreprise/" TargetMode="External"/><Relationship Id="rId89" Type="http://schemas.openxmlformats.org/officeDocument/2006/relationships/hyperlink" Target="http://www.rev.asso.fr/component/option,com_icannuaire/Itemid,28/identreprise,98/view,_entreprise/" TargetMode="External"/><Relationship Id="rId97" Type="http://schemas.openxmlformats.org/officeDocument/2006/relationships/hyperlink" Target="http://www.rev.asso.fr/component/option,com_icannuaire/Itemid,28/identreprise,107/view,_entreprise/" TargetMode="External"/><Relationship Id="rId7" Type="http://schemas.openxmlformats.org/officeDocument/2006/relationships/hyperlink" Target="http://www.rev.asso.fr/component/option,com_icannuaire/Itemid,28/identreprise,7/view,_entreprise/" TargetMode="External"/><Relationship Id="rId71" Type="http://schemas.openxmlformats.org/officeDocument/2006/relationships/hyperlink" Target="http://www.rev.asso.fr/component/option,com_icannuaire/Itemid,28/identreprise,78/view,_entreprise/" TargetMode="External"/><Relationship Id="rId92" Type="http://schemas.openxmlformats.org/officeDocument/2006/relationships/hyperlink" Target="http://www.rev.asso.fr/component/option,com_icannuaire/Itemid,28/identreprise,102/view,_entreprise/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://www.rev.asso.fr/component/option,com_icannuaire/Itemid,28/identreprise,17/view,_entreprise/" TargetMode="External"/><Relationship Id="rId29" Type="http://schemas.openxmlformats.org/officeDocument/2006/relationships/hyperlink" Target="http://www.rev.asso.fr/component/option,com_icannuaire/Itemid,28/identreprise,32/view,_entreprise/" TargetMode="External"/><Relationship Id="rId11" Type="http://schemas.openxmlformats.org/officeDocument/2006/relationships/hyperlink" Target="http://www.rev.asso.fr/component/option,com_icannuaire/Itemid,28/identreprise,12/view,_entreprise/" TargetMode="External"/><Relationship Id="rId24" Type="http://schemas.openxmlformats.org/officeDocument/2006/relationships/hyperlink" Target="http://www.rev.asso.fr/component/option,com_icannuaire/Itemid,28/identreprise,26/view,_entreprise/" TargetMode="External"/><Relationship Id="rId32" Type="http://schemas.openxmlformats.org/officeDocument/2006/relationships/hyperlink" Target="http://www.rev.asso.fr/component/option,com_icannuaire/Itemid,28/identreprise,35/view,_entreprise/" TargetMode="External"/><Relationship Id="rId37" Type="http://schemas.openxmlformats.org/officeDocument/2006/relationships/hyperlink" Target="http://www.rev.asso.fr/component/option,com_icannuaire/Itemid,28/identreprise,41/view,_entreprise/" TargetMode="External"/><Relationship Id="rId40" Type="http://schemas.openxmlformats.org/officeDocument/2006/relationships/hyperlink" Target="http://www.rev.asso.fr/component/option,com_icannuaire/Itemid,28/identreprise,44/view,_entreprise/" TargetMode="External"/><Relationship Id="rId45" Type="http://schemas.openxmlformats.org/officeDocument/2006/relationships/hyperlink" Target="http://www.rev.asso.fr/component/option,com_icannuaire/Itemid,28/identreprise,49/view,_entreprise/" TargetMode="External"/><Relationship Id="rId53" Type="http://schemas.openxmlformats.org/officeDocument/2006/relationships/hyperlink" Target="http://www.rev.asso.fr/component/option,com_icannuaire/Itemid,28/identreprise,58/view,_entreprise/" TargetMode="External"/><Relationship Id="rId58" Type="http://schemas.openxmlformats.org/officeDocument/2006/relationships/hyperlink" Target="http://www.rev.asso.fr/component/option,com_icannuaire/Itemid,28/identreprise,64/view,_entreprise/" TargetMode="External"/><Relationship Id="rId66" Type="http://schemas.openxmlformats.org/officeDocument/2006/relationships/hyperlink" Target="http://www.rev.asso.fr/component/option,com_icannuaire/Itemid,28/identreprise,73/view,_entreprise/" TargetMode="External"/><Relationship Id="rId74" Type="http://schemas.openxmlformats.org/officeDocument/2006/relationships/hyperlink" Target="http://www.rev.asso.fr/component/option,com_icannuaire/Itemid,28/identreprise,82/view,_entreprise/" TargetMode="External"/><Relationship Id="rId79" Type="http://schemas.openxmlformats.org/officeDocument/2006/relationships/hyperlink" Target="http://www.rev.asso.fr/component/option,com_icannuaire/Itemid,28/identreprise,87/view,_entreprise/" TargetMode="External"/><Relationship Id="rId87" Type="http://schemas.openxmlformats.org/officeDocument/2006/relationships/hyperlink" Target="http://www.rev.asso.fr/component/option,com_icannuaire/Itemid,28/identreprise,96/view,_entreprise/" TargetMode="External"/><Relationship Id="rId5" Type="http://schemas.openxmlformats.org/officeDocument/2006/relationships/hyperlink" Target="http://www.rev.asso.fr/component/option,com_icannuaire/Itemid,28/identreprise,5/view,_entreprise/" TargetMode="External"/><Relationship Id="rId61" Type="http://schemas.openxmlformats.org/officeDocument/2006/relationships/hyperlink" Target="http://www.rev.asso.fr/component/option,com_icannuaire/Itemid,28/identreprise,67/view,_entreprise/" TargetMode="External"/><Relationship Id="rId82" Type="http://schemas.openxmlformats.org/officeDocument/2006/relationships/hyperlink" Target="http://www.rev.asso.fr/component/option,com_icannuaire/Itemid,28/identreprise,91/view,_entreprise/" TargetMode="External"/><Relationship Id="rId90" Type="http://schemas.openxmlformats.org/officeDocument/2006/relationships/hyperlink" Target="http://www.rev.asso.fr/component/option,com_icannuaire/Itemid,28/identreprise,99/view,_entreprise/" TargetMode="External"/><Relationship Id="rId95" Type="http://schemas.openxmlformats.org/officeDocument/2006/relationships/hyperlink" Target="http://www.rev.asso.fr/component/option,com_icannuaire/Itemid,28/identreprise,105/view,_entreprise/" TargetMode="External"/><Relationship Id="rId19" Type="http://schemas.openxmlformats.org/officeDocument/2006/relationships/hyperlink" Target="http://www.rev.asso.fr/component/option,com_icannuaire/Itemid,28/identreprise,21/view,_entreprise/" TargetMode="External"/><Relationship Id="rId14" Type="http://schemas.openxmlformats.org/officeDocument/2006/relationships/hyperlink" Target="http://www.rev.asso.fr/component/option,com_icannuaire/Itemid,28/identreprise,15/view,_entreprise/" TargetMode="External"/><Relationship Id="rId22" Type="http://schemas.openxmlformats.org/officeDocument/2006/relationships/hyperlink" Target="http://www.rev.asso.fr/component/option,com_icannuaire/Itemid,28/identreprise,24/view,_entreprise/" TargetMode="External"/><Relationship Id="rId27" Type="http://schemas.openxmlformats.org/officeDocument/2006/relationships/hyperlink" Target="http://www.rev.asso.fr/component/option,com_icannuaire/Itemid,28/identreprise,29/view,_entreprise/" TargetMode="External"/><Relationship Id="rId30" Type="http://schemas.openxmlformats.org/officeDocument/2006/relationships/hyperlink" Target="http://www.rev.asso.fr/component/option,com_icannuaire/Itemid,28/identreprise,33/view,_entreprise/" TargetMode="External"/><Relationship Id="rId35" Type="http://schemas.openxmlformats.org/officeDocument/2006/relationships/hyperlink" Target="http://www.rev.asso.fr/component/option,com_icannuaire/Itemid,28/identreprise,38/view,_entreprise/" TargetMode="External"/><Relationship Id="rId43" Type="http://schemas.openxmlformats.org/officeDocument/2006/relationships/hyperlink" Target="http://www.rev.asso.fr/component/option,com_icannuaire/Itemid,28/identreprise,47/view,_entreprise/" TargetMode="External"/><Relationship Id="rId48" Type="http://schemas.openxmlformats.org/officeDocument/2006/relationships/hyperlink" Target="http://www.rev.asso.fr/component/option,com_icannuaire/Itemid,28/identreprise,53/view,_entreprise/" TargetMode="External"/><Relationship Id="rId56" Type="http://schemas.openxmlformats.org/officeDocument/2006/relationships/hyperlink" Target="http://www.rev.asso.fr/component/option,com_icannuaire/Itemid,28/identreprise,62/view,_entreprise/" TargetMode="External"/><Relationship Id="rId64" Type="http://schemas.openxmlformats.org/officeDocument/2006/relationships/hyperlink" Target="http://www.rev.asso.fr/component/option,com_icannuaire/Itemid,28/identreprise,71/view,_entreprise/" TargetMode="External"/><Relationship Id="rId69" Type="http://schemas.openxmlformats.org/officeDocument/2006/relationships/hyperlink" Target="http://www.rev.asso.fr/component/option,com_icannuaire/Itemid,28/identreprise,76/view,_entreprise/" TargetMode="External"/><Relationship Id="rId77" Type="http://schemas.openxmlformats.org/officeDocument/2006/relationships/hyperlink" Target="http://www.rev.asso.fr/component/option,com_icannuaire/Itemid,28/identreprise,85/view,_entreprise/" TargetMode="External"/><Relationship Id="rId100" Type="http://schemas.openxmlformats.org/officeDocument/2006/relationships/hyperlink" Target="http://www.rev.asso.fr/component/option,com_icannuaire/Itemid,28/identreprise,111/view,_entreprise/" TargetMode="External"/><Relationship Id="rId8" Type="http://schemas.openxmlformats.org/officeDocument/2006/relationships/hyperlink" Target="http://www.rev.asso.fr/component/option,com_icannuaire/Itemid,28/identreprise,8/view,_entreprise/" TargetMode="External"/><Relationship Id="rId51" Type="http://schemas.openxmlformats.org/officeDocument/2006/relationships/hyperlink" Target="http://www.rev.asso.fr/component/option,com_icannuaire/Itemid,28/identreprise,56/view,_entreprise/" TargetMode="External"/><Relationship Id="rId72" Type="http://schemas.openxmlformats.org/officeDocument/2006/relationships/hyperlink" Target="http://www.rev.asso.fr/component/option,com_icannuaire/Itemid,28/identreprise,79/view,_entreprise/" TargetMode="External"/><Relationship Id="rId80" Type="http://schemas.openxmlformats.org/officeDocument/2006/relationships/hyperlink" Target="http://www.rev.asso.fr/component/option,com_icannuaire/Itemid,28/identreprise,88/view,_entreprise/" TargetMode="External"/><Relationship Id="rId85" Type="http://schemas.openxmlformats.org/officeDocument/2006/relationships/hyperlink" Target="http://www.rev.asso.fr/component/option,com_icannuaire/Itemid,28/identreprise,94/view,_entreprise/" TargetMode="External"/><Relationship Id="rId93" Type="http://schemas.openxmlformats.org/officeDocument/2006/relationships/hyperlink" Target="http://www.rev.asso.fr/component/option,com_icannuaire/Itemid,28/identreprise,103/view,_entreprise/" TargetMode="External"/><Relationship Id="rId98" Type="http://schemas.openxmlformats.org/officeDocument/2006/relationships/hyperlink" Target="http://www.rev.asso.fr/component/option,com_icannuaire/Itemid,28/identreprise,108/view,_entreprise/" TargetMode="External"/><Relationship Id="rId3" Type="http://schemas.openxmlformats.org/officeDocument/2006/relationships/hyperlink" Target="http://www.rev.asso.fr/component/option,com_icannuaire/Itemid,28/identreprise,3/view,_entreprise/" TargetMode="External"/><Relationship Id="rId12" Type="http://schemas.openxmlformats.org/officeDocument/2006/relationships/hyperlink" Target="http://www.rev.asso.fr/component/option,com_icannuaire/Itemid,28/identreprise,13/view,_entreprise/" TargetMode="External"/><Relationship Id="rId17" Type="http://schemas.openxmlformats.org/officeDocument/2006/relationships/hyperlink" Target="http://www.rev.asso.fr/component/option,com_icannuaire/Itemid,28/identreprise,18/view,_entreprise/" TargetMode="External"/><Relationship Id="rId25" Type="http://schemas.openxmlformats.org/officeDocument/2006/relationships/hyperlink" Target="http://www.rev.asso.fr/component/option,com_icannuaire/Itemid,28/identreprise,27/view,_entreprise/" TargetMode="External"/><Relationship Id="rId33" Type="http://schemas.openxmlformats.org/officeDocument/2006/relationships/hyperlink" Target="http://www.rev.asso.fr/component/option,com_icannuaire/Itemid,28/identreprise,36/view,_entreprise/" TargetMode="External"/><Relationship Id="rId38" Type="http://schemas.openxmlformats.org/officeDocument/2006/relationships/hyperlink" Target="http://www.rev.asso.fr/component/option,com_icannuaire/Itemid,28/identreprise,42/view,_entreprise/" TargetMode="External"/><Relationship Id="rId46" Type="http://schemas.openxmlformats.org/officeDocument/2006/relationships/hyperlink" Target="http://www.rev.asso.fr/component/option,com_icannuaire/Itemid,28/identreprise,51/view,_entreprise/" TargetMode="External"/><Relationship Id="rId59" Type="http://schemas.openxmlformats.org/officeDocument/2006/relationships/hyperlink" Target="http://www.rev.asso.fr/component/option,com_icannuaire/Itemid,28/identreprise,65/view,_entreprise/" TargetMode="External"/><Relationship Id="rId67" Type="http://schemas.openxmlformats.org/officeDocument/2006/relationships/hyperlink" Target="http://www.rev.asso.fr/component/option,com_icannuaire/Itemid,28/identreprise,74/view,_entreprise/" TargetMode="External"/><Relationship Id="rId20" Type="http://schemas.openxmlformats.org/officeDocument/2006/relationships/hyperlink" Target="http://www.rev.asso.fr/component/option,com_icannuaire/Itemid,28/identreprise,22/view,_entreprise/" TargetMode="External"/><Relationship Id="rId41" Type="http://schemas.openxmlformats.org/officeDocument/2006/relationships/hyperlink" Target="http://www.rev.asso.fr/component/option,com_icannuaire/Itemid,28/identreprise,45/view,_entreprise/" TargetMode="External"/><Relationship Id="rId54" Type="http://schemas.openxmlformats.org/officeDocument/2006/relationships/hyperlink" Target="http://www.rev.asso.fr/component/option,com_icannuaire/Itemid,28/identreprise,59/view,_entreprise/" TargetMode="External"/><Relationship Id="rId62" Type="http://schemas.openxmlformats.org/officeDocument/2006/relationships/hyperlink" Target="http://www.rev.asso.fr/component/option,com_icannuaire/Itemid,28/identreprise,68/view,_entreprise/" TargetMode="External"/><Relationship Id="rId70" Type="http://schemas.openxmlformats.org/officeDocument/2006/relationships/hyperlink" Target="http://www.rev.asso.fr/component/option,com_icannuaire/Itemid,28/identreprise,77/view,_entreprise/" TargetMode="External"/><Relationship Id="rId75" Type="http://schemas.openxmlformats.org/officeDocument/2006/relationships/hyperlink" Target="http://www.rev.asso.fr/component/option,com_icannuaire/Itemid,28/identreprise,83/view,_entreprise/" TargetMode="External"/><Relationship Id="rId83" Type="http://schemas.openxmlformats.org/officeDocument/2006/relationships/hyperlink" Target="http://www.rev.asso.fr/component/option,com_icannuaire/Itemid,28/identreprise,92/view,_entreprise/" TargetMode="External"/><Relationship Id="rId88" Type="http://schemas.openxmlformats.org/officeDocument/2006/relationships/hyperlink" Target="http://www.rev.asso.fr/component/option,com_icannuaire/Itemid,28/identreprise,97/view,_entreprise/" TargetMode="External"/><Relationship Id="rId91" Type="http://schemas.openxmlformats.org/officeDocument/2006/relationships/hyperlink" Target="http://www.rev.asso.fr/component/option,com_icannuaire/Itemid,28/identreprise,101/view,_entreprise/" TargetMode="External"/><Relationship Id="rId96" Type="http://schemas.openxmlformats.org/officeDocument/2006/relationships/hyperlink" Target="http://www.rev.asso.fr/component/option,com_icannuaire/Itemid,28/identreprise,106/view,_entreprise/" TargetMode="External"/><Relationship Id="rId1" Type="http://schemas.openxmlformats.org/officeDocument/2006/relationships/hyperlink" Target="http://www.rev.asso.fr/component/option,com_icannuaire/Itemid,28/identreprise,1/view,_entreprise/" TargetMode="External"/><Relationship Id="rId6" Type="http://schemas.openxmlformats.org/officeDocument/2006/relationships/hyperlink" Target="http://www.rev.asso.fr/component/option,com_icannuaire/Itemid,28/identreprise,6/view,_entreprise/" TargetMode="External"/><Relationship Id="rId15" Type="http://schemas.openxmlformats.org/officeDocument/2006/relationships/hyperlink" Target="http://www.rev.asso.fr/component/option,com_icannuaire/Itemid,28/identreprise,16/view,_entreprise/" TargetMode="External"/><Relationship Id="rId23" Type="http://schemas.openxmlformats.org/officeDocument/2006/relationships/hyperlink" Target="http://www.rev.asso.fr/component/option,com_icannuaire/Itemid,28/identreprise,25/view,_entreprise/" TargetMode="External"/><Relationship Id="rId28" Type="http://schemas.openxmlformats.org/officeDocument/2006/relationships/hyperlink" Target="http://www.rev.asso.fr/component/option,com_icannuaire/Itemid,28/identreprise,31/view,_entreprise/" TargetMode="External"/><Relationship Id="rId36" Type="http://schemas.openxmlformats.org/officeDocument/2006/relationships/hyperlink" Target="http://www.rev.asso.fr/component/option,com_icannuaire/Itemid,28/identreprise,39/view,_entreprise/" TargetMode="External"/><Relationship Id="rId49" Type="http://schemas.openxmlformats.org/officeDocument/2006/relationships/hyperlink" Target="http://www.rev.asso.fr/component/option,com_icannuaire/Itemid,28/identreprise,54/view,_entreprise/" TargetMode="External"/><Relationship Id="rId57" Type="http://schemas.openxmlformats.org/officeDocument/2006/relationships/hyperlink" Target="http://www.rev.asso.fr/component/option,com_icannuaire/Itemid,28/identreprise,63/view,_entreprise/" TargetMode="External"/><Relationship Id="rId10" Type="http://schemas.openxmlformats.org/officeDocument/2006/relationships/hyperlink" Target="http://www.rev.asso.fr/component/option,com_icannuaire/Itemid,28/identreprise,11/view,_entreprise/" TargetMode="External"/><Relationship Id="rId31" Type="http://schemas.openxmlformats.org/officeDocument/2006/relationships/hyperlink" Target="http://www.rev.asso.fr/component/option,com_icannuaire/Itemid,28/identreprise,34/view,_entreprise/" TargetMode="External"/><Relationship Id="rId44" Type="http://schemas.openxmlformats.org/officeDocument/2006/relationships/hyperlink" Target="http://www.rev.asso.fr/component/option,com_icannuaire/Itemid,28/identreprise,48/view,_entreprise/" TargetMode="External"/><Relationship Id="rId52" Type="http://schemas.openxmlformats.org/officeDocument/2006/relationships/hyperlink" Target="http://www.rev.asso.fr/component/option,com_icannuaire/Itemid,28/identreprise,57/view,_entreprise/" TargetMode="External"/><Relationship Id="rId60" Type="http://schemas.openxmlformats.org/officeDocument/2006/relationships/hyperlink" Target="http://www.rev.asso.fr/component/option,com_icannuaire/Itemid,28/identreprise,66/view,_entreprise/" TargetMode="External"/><Relationship Id="rId65" Type="http://schemas.openxmlformats.org/officeDocument/2006/relationships/hyperlink" Target="http://www.rev.asso.fr/component/option,com_icannuaire/Itemid,28/identreprise,72/view,_entreprise/" TargetMode="External"/><Relationship Id="rId73" Type="http://schemas.openxmlformats.org/officeDocument/2006/relationships/hyperlink" Target="http://www.rev.asso.fr/component/option,com_icannuaire/Itemid,28/identreprise,81/view,_entreprise/" TargetMode="External"/><Relationship Id="rId78" Type="http://schemas.openxmlformats.org/officeDocument/2006/relationships/hyperlink" Target="http://www.rev.asso.fr/component/option,com_icannuaire/Itemid,28/identreprise,86/view,_entreprise/" TargetMode="External"/><Relationship Id="rId81" Type="http://schemas.openxmlformats.org/officeDocument/2006/relationships/hyperlink" Target="http://www.rev.asso.fr/component/option,com_icannuaire/Itemid,28/identreprise,89/view,_entreprise/" TargetMode="External"/><Relationship Id="rId86" Type="http://schemas.openxmlformats.org/officeDocument/2006/relationships/hyperlink" Target="http://www.rev.asso.fr/component/option,com_icannuaire/Itemid,28/identreprise,95/view,_entreprise/" TargetMode="External"/><Relationship Id="rId94" Type="http://schemas.openxmlformats.org/officeDocument/2006/relationships/hyperlink" Target="http://www.rev.asso.fr/component/option,com_icannuaire/Itemid,28/identreprise,104/view,_entreprise/" TargetMode="External"/><Relationship Id="rId99" Type="http://schemas.openxmlformats.org/officeDocument/2006/relationships/hyperlink" Target="http://www.rev.asso.fr/component/option,com_icannuaire/Itemid,28/identreprise,109/view,_entreprise/" TargetMode="External"/><Relationship Id="rId4" Type="http://schemas.openxmlformats.org/officeDocument/2006/relationships/hyperlink" Target="http://www.rev.asso.fr/component/option,com_icannuaire/Itemid,28/identreprise,4/view,_entreprise/" TargetMode="External"/><Relationship Id="rId9" Type="http://schemas.openxmlformats.org/officeDocument/2006/relationships/hyperlink" Target="http://www.rev.asso.fr/component/option,com_icannuaire/Itemid,28/identreprise,9/view,_entreprise/" TargetMode="External"/><Relationship Id="rId13" Type="http://schemas.openxmlformats.org/officeDocument/2006/relationships/hyperlink" Target="http://www.rev.asso.fr/component/option,com_icannuaire/Itemid,28/identreprise,14/view,_entreprise/" TargetMode="External"/><Relationship Id="rId18" Type="http://schemas.openxmlformats.org/officeDocument/2006/relationships/hyperlink" Target="http://www.rev.asso.fr/component/option,com_icannuaire/Itemid,28/identreprise,19/view,_entreprise/" TargetMode="External"/><Relationship Id="rId39" Type="http://schemas.openxmlformats.org/officeDocument/2006/relationships/hyperlink" Target="http://www.rev.asso.fr/component/option,com_icannuaire/Itemid,28/identreprise,43/view,_entrepri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66675</xdr:colOff>
      <xdr:row>1</xdr:row>
      <xdr:rowOff>95250</xdr:rowOff>
    </xdr:to>
    <xdr:pic>
      <xdr:nvPicPr>
        <xdr:cNvPr id="2067" name="Picture 19" descr="Voir la fich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66675</xdr:colOff>
      <xdr:row>5</xdr:row>
      <xdr:rowOff>95250</xdr:rowOff>
    </xdr:to>
    <xdr:pic>
      <xdr:nvPicPr>
        <xdr:cNvPr id="2069" name="Picture 21" descr="Voir la fiche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20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66675</xdr:colOff>
      <xdr:row>7</xdr:row>
      <xdr:rowOff>95250</xdr:rowOff>
    </xdr:to>
    <xdr:pic>
      <xdr:nvPicPr>
        <xdr:cNvPr id="2070" name="Picture 22" descr="Voir la fiche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30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66675</xdr:colOff>
      <xdr:row>9</xdr:row>
      <xdr:rowOff>95250</xdr:rowOff>
    </xdr:to>
    <xdr:pic>
      <xdr:nvPicPr>
        <xdr:cNvPr id="2071" name="Picture 23" descr="Voir la fiche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400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5</xdr:col>
      <xdr:colOff>66675</xdr:colOff>
      <xdr:row>11</xdr:row>
      <xdr:rowOff>95250</xdr:rowOff>
    </xdr:to>
    <xdr:pic>
      <xdr:nvPicPr>
        <xdr:cNvPr id="2072" name="Picture 24" descr="Voir la fiche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514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66675</xdr:colOff>
      <xdr:row>13</xdr:row>
      <xdr:rowOff>95250</xdr:rowOff>
    </xdr:to>
    <xdr:pic>
      <xdr:nvPicPr>
        <xdr:cNvPr id="2073" name="Picture 25" descr="Voir la fiche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64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66675</xdr:colOff>
      <xdr:row>15</xdr:row>
      <xdr:rowOff>95250</xdr:rowOff>
    </xdr:to>
    <xdr:pic>
      <xdr:nvPicPr>
        <xdr:cNvPr id="2074" name="Picture 26" descr="Voir la fiche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72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5</xdr:col>
      <xdr:colOff>66675</xdr:colOff>
      <xdr:row>17</xdr:row>
      <xdr:rowOff>95250</xdr:rowOff>
    </xdr:to>
    <xdr:pic>
      <xdr:nvPicPr>
        <xdr:cNvPr id="2075" name="Picture 27" descr="Voir la fiche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81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66675</xdr:colOff>
      <xdr:row>21</xdr:row>
      <xdr:rowOff>95250</xdr:rowOff>
    </xdr:to>
    <xdr:pic>
      <xdr:nvPicPr>
        <xdr:cNvPr id="2076" name="Picture 28" descr="Voir la fiche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0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66675</xdr:colOff>
      <xdr:row>23</xdr:row>
      <xdr:rowOff>95250</xdr:rowOff>
    </xdr:to>
    <xdr:pic>
      <xdr:nvPicPr>
        <xdr:cNvPr id="2077" name="Picture 29" descr="Voir la fiche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4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5</xdr:col>
      <xdr:colOff>66675</xdr:colOff>
      <xdr:row>25</xdr:row>
      <xdr:rowOff>95250</xdr:rowOff>
    </xdr:to>
    <xdr:pic>
      <xdr:nvPicPr>
        <xdr:cNvPr id="2078" name="Picture 30" descr="Voir la fiche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08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5</xdr:col>
      <xdr:colOff>66675</xdr:colOff>
      <xdr:row>27</xdr:row>
      <xdr:rowOff>95250</xdr:rowOff>
    </xdr:to>
    <xdr:pic>
      <xdr:nvPicPr>
        <xdr:cNvPr id="2079" name="Picture 31" descr="Voir la fiche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2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5</xdr:col>
      <xdr:colOff>66675</xdr:colOff>
      <xdr:row>29</xdr:row>
      <xdr:rowOff>95250</xdr:rowOff>
    </xdr:to>
    <xdr:pic>
      <xdr:nvPicPr>
        <xdr:cNvPr id="2080" name="Picture 32" descr="Voir la fiche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16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5</xdr:col>
      <xdr:colOff>66675</xdr:colOff>
      <xdr:row>31</xdr:row>
      <xdr:rowOff>95250</xdr:rowOff>
    </xdr:to>
    <xdr:pic>
      <xdr:nvPicPr>
        <xdr:cNvPr id="2081" name="Picture 33" descr="Voir la fiche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0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5</xdr:col>
      <xdr:colOff>66675</xdr:colOff>
      <xdr:row>33</xdr:row>
      <xdr:rowOff>95250</xdr:rowOff>
    </xdr:to>
    <xdr:pic>
      <xdr:nvPicPr>
        <xdr:cNvPr id="2082" name="Picture 34" descr="Voir la fiche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38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5</xdr:col>
      <xdr:colOff>66675</xdr:colOff>
      <xdr:row>35</xdr:row>
      <xdr:rowOff>95250</xdr:rowOff>
    </xdr:to>
    <xdr:pic>
      <xdr:nvPicPr>
        <xdr:cNvPr id="2083" name="Picture 35" descr="Voir la fiche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276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5</xdr:col>
      <xdr:colOff>66675</xdr:colOff>
      <xdr:row>37</xdr:row>
      <xdr:rowOff>95250</xdr:rowOff>
    </xdr:to>
    <xdr:pic>
      <xdr:nvPicPr>
        <xdr:cNvPr id="2084" name="Picture 36" descr="Voir la fiche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14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66675</xdr:colOff>
      <xdr:row>41</xdr:row>
      <xdr:rowOff>95250</xdr:rowOff>
    </xdr:to>
    <xdr:pic>
      <xdr:nvPicPr>
        <xdr:cNvPr id="2085" name="Picture 37" descr="Voir la fiche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390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66675</xdr:colOff>
      <xdr:row>43</xdr:row>
      <xdr:rowOff>95250</xdr:rowOff>
    </xdr:to>
    <xdr:pic>
      <xdr:nvPicPr>
        <xdr:cNvPr id="2086" name="Picture 38" descr="Voir la fiche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28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66675</xdr:colOff>
      <xdr:row>45</xdr:row>
      <xdr:rowOff>95250</xdr:rowOff>
    </xdr:to>
    <xdr:pic>
      <xdr:nvPicPr>
        <xdr:cNvPr id="2087" name="Picture 39" descr="Voir la fiche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466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5</xdr:col>
      <xdr:colOff>66675</xdr:colOff>
      <xdr:row>46</xdr:row>
      <xdr:rowOff>285750</xdr:rowOff>
    </xdr:to>
    <xdr:pic>
      <xdr:nvPicPr>
        <xdr:cNvPr id="2088" name="Picture 40" descr="Voir la fiche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04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66675</xdr:colOff>
      <xdr:row>49</xdr:row>
      <xdr:rowOff>95250</xdr:rowOff>
    </xdr:to>
    <xdr:pic>
      <xdr:nvPicPr>
        <xdr:cNvPr id="2089" name="Picture 41" descr="Voir la fiche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43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5</xdr:col>
      <xdr:colOff>66675</xdr:colOff>
      <xdr:row>51</xdr:row>
      <xdr:rowOff>95250</xdr:rowOff>
    </xdr:to>
    <xdr:pic>
      <xdr:nvPicPr>
        <xdr:cNvPr id="2090" name="Picture 42" descr="Voir la fiche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581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5</xdr:col>
      <xdr:colOff>66675</xdr:colOff>
      <xdr:row>53</xdr:row>
      <xdr:rowOff>95250</xdr:rowOff>
    </xdr:to>
    <xdr:pic>
      <xdr:nvPicPr>
        <xdr:cNvPr id="2091" name="Picture 43" descr="Voir la fiche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38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5</xdr:col>
      <xdr:colOff>66675</xdr:colOff>
      <xdr:row>55</xdr:row>
      <xdr:rowOff>95250</xdr:rowOff>
    </xdr:to>
    <xdr:pic>
      <xdr:nvPicPr>
        <xdr:cNvPr id="2092" name="Picture 44" descr="Voir la fiche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676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5</xdr:col>
      <xdr:colOff>66675</xdr:colOff>
      <xdr:row>57</xdr:row>
      <xdr:rowOff>95250</xdr:rowOff>
    </xdr:to>
    <xdr:pic>
      <xdr:nvPicPr>
        <xdr:cNvPr id="2093" name="Picture 45" descr="Voir la fiche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14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66675</xdr:colOff>
      <xdr:row>61</xdr:row>
      <xdr:rowOff>95250</xdr:rowOff>
    </xdr:to>
    <xdr:pic>
      <xdr:nvPicPr>
        <xdr:cNvPr id="2094" name="Picture 46" descr="Voir la fiche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790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66675</xdr:colOff>
      <xdr:row>63</xdr:row>
      <xdr:rowOff>95250</xdr:rowOff>
    </xdr:to>
    <xdr:pic>
      <xdr:nvPicPr>
        <xdr:cNvPr id="2095" name="Picture 47" descr="Voir la fiche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28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5</xdr:col>
      <xdr:colOff>66675</xdr:colOff>
      <xdr:row>65</xdr:row>
      <xdr:rowOff>95250</xdr:rowOff>
    </xdr:to>
    <xdr:pic>
      <xdr:nvPicPr>
        <xdr:cNvPr id="2096" name="Picture 48" descr="Voir la fiche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866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5</xdr:col>
      <xdr:colOff>66675</xdr:colOff>
      <xdr:row>67</xdr:row>
      <xdr:rowOff>95250</xdr:rowOff>
    </xdr:to>
    <xdr:pic>
      <xdr:nvPicPr>
        <xdr:cNvPr id="2097" name="Picture 49" descr="Voir la fiche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05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5</xdr:col>
      <xdr:colOff>66675</xdr:colOff>
      <xdr:row>68</xdr:row>
      <xdr:rowOff>285750</xdr:rowOff>
    </xdr:to>
    <xdr:pic>
      <xdr:nvPicPr>
        <xdr:cNvPr id="2098" name="Picture 50" descr="Voir la fiche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1943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5</xdr:col>
      <xdr:colOff>66675</xdr:colOff>
      <xdr:row>71</xdr:row>
      <xdr:rowOff>95250</xdr:rowOff>
    </xdr:to>
    <xdr:pic>
      <xdr:nvPicPr>
        <xdr:cNvPr id="2099" name="Picture 51" descr="Voir la fiche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00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5</xdr:col>
      <xdr:colOff>66675</xdr:colOff>
      <xdr:row>73</xdr:row>
      <xdr:rowOff>95250</xdr:rowOff>
    </xdr:to>
    <xdr:pic>
      <xdr:nvPicPr>
        <xdr:cNvPr id="2100" name="Picture 52" descr="Voir la fiche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38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5</xdr:col>
      <xdr:colOff>66675</xdr:colOff>
      <xdr:row>75</xdr:row>
      <xdr:rowOff>95250</xdr:rowOff>
    </xdr:to>
    <xdr:pic>
      <xdr:nvPicPr>
        <xdr:cNvPr id="2101" name="Picture 53" descr="Voir la fiche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076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66675</xdr:colOff>
      <xdr:row>77</xdr:row>
      <xdr:rowOff>95250</xdr:rowOff>
    </xdr:to>
    <xdr:pic>
      <xdr:nvPicPr>
        <xdr:cNvPr id="2102" name="Picture 54" descr="Voir la fiche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14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5</xdr:col>
      <xdr:colOff>66675</xdr:colOff>
      <xdr:row>80</xdr:row>
      <xdr:rowOff>285750</xdr:rowOff>
    </xdr:to>
    <xdr:pic>
      <xdr:nvPicPr>
        <xdr:cNvPr id="2103" name="Picture 55" descr="Voir la fiche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190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5</xdr:col>
      <xdr:colOff>66675</xdr:colOff>
      <xdr:row>83</xdr:row>
      <xdr:rowOff>95250</xdr:rowOff>
    </xdr:to>
    <xdr:pic>
      <xdr:nvPicPr>
        <xdr:cNvPr id="2104" name="Picture 56" descr="Voir la fiche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47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5</xdr:col>
      <xdr:colOff>66675</xdr:colOff>
      <xdr:row>85</xdr:row>
      <xdr:rowOff>95250</xdr:rowOff>
    </xdr:to>
    <xdr:pic>
      <xdr:nvPicPr>
        <xdr:cNvPr id="2105" name="Picture 57" descr="Voir la fiche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286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5</xdr:col>
      <xdr:colOff>66675</xdr:colOff>
      <xdr:row>87</xdr:row>
      <xdr:rowOff>95250</xdr:rowOff>
    </xdr:to>
    <xdr:pic>
      <xdr:nvPicPr>
        <xdr:cNvPr id="2106" name="Picture 58" descr="Voir la fiche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241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5</xdr:col>
      <xdr:colOff>66675</xdr:colOff>
      <xdr:row>89</xdr:row>
      <xdr:rowOff>95250</xdr:rowOff>
    </xdr:to>
    <xdr:pic>
      <xdr:nvPicPr>
        <xdr:cNvPr id="2107" name="Picture 59" descr="Voir la fiche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362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5</xdr:col>
      <xdr:colOff>66675</xdr:colOff>
      <xdr:row>91</xdr:row>
      <xdr:rowOff>95250</xdr:rowOff>
    </xdr:to>
    <xdr:pic>
      <xdr:nvPicPr>
        <xdr:cNvPr id="2108" name="Picture 60" descr="Voir la fiche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00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5</xdr:col>
      <xdr:colOff>66675</xdr:colOff>
      <xdr:row>93</xdr:row>
      <xdr:rowOff>95250</xdr:rowOff>
    </xdr:to>
    <xdr:pic>
      <xdr:nvPicPr>
        <xdr:cNvPr id="2109" name="Picture 61" descr="Voir la fiche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38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5</xdr:col>
      <xdr:colOff>66675</xdr:colOff>
      <xdr:row>95</xdr:row>
      <xdr:rowOff>95250</xdr:rowOff>
    </xdr:to>
    <xdr:pic>
      <xdr:nvPicPr>
        <xdr:cNvPr id="2110" name="Picture 62" descr="Voir la fiche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4765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5</xdr:col>
      <xdr:colOff>66675</xdr:colOff>
      <xdr:row>97</xdr:row>
      <xdr:rowOff>95250</xdr:rowOff>
    </xdr:to>
    <xdr:pic>
      <xdr:nvPicPr>
        <xdr:cNvPr id="2111" name="Picture 63" descr="Voir la fiche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5146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5</xdr:col>
      <xdr:colOff>66675</xdr:colOff>
      <xdr:row>100</xdr:row>
      <xdr:rowOff>285750</xdr:rowOff>
    </xdr:to>
    <xdr:pic>
      <xdr:nvPicPr>
        <xdr:cNvPr id="2112" name="Picture 64" descr="Voir la fiche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09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5</xdr:col>
      <xdr:colOff>66675</xdr:colOff>
      <xdr:row>103</xdr:row>
      <xdr:rowOff>95250</xdr:rowOff>
    </xdr:to>
    <xdr:pic>
      <xdr:nvPicPr>
        <xdr:cNvPr id="2113" name="Picture 65" descr="Voir la fiche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47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5</xdr:col>
      <xdr:colOff>66675</xdr:colOff>
      <xdr:row>105</xdr:row>
      <xdr:rowOff>95250</xdr:rowOff>
    </xdr:to>
    <xdr:pic>
      <xdr:nvPicPr>
        <xdr:cNvPr id="2114" name="Picture 66" descr="Voir la fiche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686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5</xdr:col>
      <xdr:colOff>66675</xdr:colOff>
      <xdr:row>107</xdr:row>
      <xdr:rowOff>95250</xdr:rowOff>
    </xdr:to>
    <xdr:pic>
      <xdr:nvPicPr>
        <xdr:cNvPr id="2115" name="Picture 67" descr="Voir la fiche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24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5</xdr:col>
      <xdr:colOff>66675</xdr:colOff>
      <xdr:row>109</xdr:row>
      <xdr:rowOff>95250</xdr:rowOff>
    </xdr:to>
    <xdr:pic>
      <xdr:nvPicPr>
        <xdr:cNvPr id="2116" name="Picture 68" descr="Voir la fiche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762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5</xdr:col>
      <xdr:colOff>66675</xdr:colOff>
      <xdr:row>111</xdr:row>
      <xdr:rowOff>95250</xdr:rowOff>
    </xdr:to>
    <xdr:pic>
      <xdr:nvPicPr>
        <xdr:cNvPr id="2117" name="Picture 69" descr="Voir la fiche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00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5</xdr:col>
      <xdr:colOff>66675</xdr:colOff>
      <xdr:row>113</xdr:row>
      <xdr:rowOff>95250</xdr:rowOff>
    </xdr:to>
    <xdr:pic>
      <xdr:nvPicPr>
        <xdr:cNvPr id="2118" name="Picture 70" descr="Voir la fiche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38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5</xdr:col>
      <xdr:colOff>66675</xdr:colOff>
      <xdr:row>115</xdr:row>
      <xdr:rowOff>95250</xdr:rowOff>
    </xdr:to>
    <xdr:pic>
      <xdr:nvPicPr>
        <xdr:cNvPr id="2119" name="Picture 71" descr="Voir la fiche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876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5</xdr:col>
      <xdr:colOff>66675</xdr:colOff>
      <xdr:row>117</xdr:row>
      <xdr:rowOff>95250</xdr:rowOff>
    </xdr:to>
    <xdr:pic>
      <xdr:nvPicPr>
        <xdr:cNvPr id="2120" name="Picture 72" descr="Voir la fiche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14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5</xdr:col>
      <xdr:colOff>66675</xdr:colOff>
      <xdr:row>121</xdr:row>
      <xdr:rowOff>95250</xdr:rowOff>
    </xdr:to>
    <xdr:pic>
      <xdr:nvPicPr>
        <xdr:cNvPr id="2121" name="Picture 73" descr="Voir la fiche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2990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5</xdr:col>
      <xdr:colOff>66675</xdr:colOff>
      <xdr:row>123</xdr:row>
      <xdr:rowOff>95250</xdr:rowOff>
    </xdr:to>
    <xdr:pic>
      <xdr:nvPicPr>
        <xdr:cNvPr id="2122" name="Picture 74" descr="Voir la fiche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28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5</xdr:col>
      <xdr:colOff>66675</xdr:colOff>
      <xdr:row>124</xdr:row>
      <xdr:rowOff>285750</xdr:rowOff>
    </xdr:to>
    <xdr:pic>
      <xdr:nvPicPr>
        <xdr:cNvPr id="2123" name="Picture 75" descr="Voir la fiche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067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5</xdr:col>
      <xdr:colOff>66675</xdr:colOff>
      <xdr:row>127</xdr:row>
      <xdr:rowOff>95250</xdr:rowOff>
    </xdr:to>
    <xdr:pic>
      <xdr:nvPicPr>
        <xdr:cNvPr id="2124" name="Picture 76" descr="Voir la fiche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24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5</xdr:col>
      <xdr:colOff>66675</xdr:colOff>
      <xdr:row>129</xdr:row>
      <xdr:rowOff>95250</xdr:rowOff>
    </xdr:to>
    <xdr:pic>
      <xdr:nvPicPr>
        <xdr:cNvPr id="2125" name="Picture 77" descr="Voir la fiche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162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5</xdr:col>
      <xdr:colOff>66675</xdr:colOff>
      <xdr:row>130</xdr:row>
      <xdr:rowOff>285750</xdr:rowOff>
    </xdr:to>
    <xdr:pic>
      <xdr:nvPicPr>
        <xdr:cNvPr id="2126" name="Picture 78" descr="Voir la fiche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00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5</xdr:col>
      <xdr:colOff>66675</xdr:colOff>
      <xdr:row>133</xdr:row>
      <xdr:rowOff>95250</xdr:rowOff>
    </xdr:to>
    <xdr:pic>
      <xdr:nvPicPr>
        <xdr:cNvPr id="2127" name="Picture 79" descr="Voir la fiche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57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134</xdr:row>
      <xdr:rowOff>0</xdr:rowOff>
    </xdr:from>
    <xdr:to>
      <xdr:col>5</xdr:col>
      <xdr:colOff>66675</xdr:colOff>
      <xdr:row>134</xdr:row>
      <xdr:rowOff>285750</xdr:rowOff>
    </xdr:to>
    <xdr:pic>
      <xdr:nvPicPr>
        <xdr:cNvPr id="2128" name="Picture 80" descr="Voir la fiche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295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136</xdr:row>
      <xdr:rowOff>0</xdr:rowOff>
    </xdr:from>
    <xdr:to>
      <xdr:col>5</xdr:col>
      <xdr:colOff>66675</xdr:colOff>
      <xdr:row>137</xdr:row>
      <xdr:rowOff>95250</xdr:rowOff>
    </xdr:to>
    <xdr:pic>
      <xdr:nvPicPr>
        <xdr:cNvPr id="2129" name="Picture 81" descr="Voir la fiche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333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140</xdr:row>
      <xdr:rowOff>0</xdr:rowOff>
    </xdr:from>
    <xdr:to>
      <xdr:col>5</xdr:col>
      <xdr:colOff>66675</xdr:colOff>
      <xdr:row>141</xdr:row>
      <xdr:rowOff>95250</xdr:rowOff>
    </xdr:to>
    <xdr:pic>
      <xdr:nvPicPr>
        <xdr:cNvPr id="2130" name="Picture 82" descr="Voir la fiche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09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142</xdr:row>
      <xdr:rowOff>0</xdr:rowOff>
    </xdr:from>
    <xdr:to>
      <xdr:col>5</xdr:col>
      <xdr:colOff>66675</xdr:colOff>
      <xdr:row>143</xdr:row>
      <xdr:rowOff>95250</xdr:rowOff>
    </xdr:to>
    <xdr:pic>
      <xdr:nvPicPr>
        <xdr:cNvPr id="2131" name="Picture 83" descr="Voir la fiche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48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5</xdr:col>
      <xdr:colOff>66675</xdr:colOff>
      <xdr:row>145</xdr:row>
      <xdr:rowOff>95250</xdr:rowOff>
    </xdr:to>
    <xdr:pic>
      <xdr:nvPicPr>
        <xdr:cNvPr id="2132" name="Picture 84" descr="Voir la fiche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486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5</xdr:col>
      <xdr:colOff>66675</xdr:colOff>
      <xdr:row>147</xdr:row>
      <xdr:rowOff>95250</xdr:rowOff>
    </xdr:to>
    <xdr:pic>
      <xdr:nvPicPr>
        <xdr:cNvPr id="2133" name="Picture 85" descr="Voir la fiche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242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5</xdr:col>
      <xdr:colOff>66675</xdr:colOff>
      <xdr:row>149</xdr:row>
      <xdr:rowOff>95250</xdr:rowOff>
    </xdr:to>
    <xdr:pic>
      <xdr:nvPicPr>
        <xdr:cNvPr id="2134" name="Picture 86" descr="Voir la fiche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562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150</xdr:row>
      <xdr:rowOff>0</xdr:rowOff>
    </xdr:from>
    <xdr:to>
      <xdr:col>5</xdr:col>
      <xdr:colOff>66675</xdr:colOff>
      <xdr:row>151</xdr:row>
      <xdr:rowOff>95250</xdr:rowOff>
    </xdr:to>
    <xdr:pic>
      <xdr:nvPicPr>
        <xdr:cNvPr id="2135" name="Picture 87" descr="Voir la fiche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00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152</xdr:row>
      <xdr:rowOff>0</xdr:rowOff>
    </xdr:from>
    <xdr:to>
      <xdr:col>5</xdr:col>
      <xdr:colOff>66675</xdr:colOff>
      <xdr:row>153</xdr:row>
      <xdr:rowOff>95250</xdr:rowOff>
    </xdr:to>
    <xdr:pic>
      <xdr:nvPicPr>
        <xdr:cNvPr id="2136" name="Picture 88" descr="Voir la fiche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38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5</xdr:col>
      <xdr:colOff>66675</xdr:colOff>
      <xdr:row>155</xdr:row>
      <xdr:rowOff>95250</xdr:rowOff>
    </xdr:to>
    <xdr:pic>
      <xdr:nvPicPr>
        <xdr:cNvPr id="2137" name="Picture 89" descr="Voir la fiche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676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156</xdr:row>
      <xdr:rowOff>0</xdr:rowOff>
    </xdr:from>
    <xdr:to>
      <xdr:col>5</xdr:col>
      <xdr:colOff>66675</xdr:colOff>
      <xdr:row>157</xdr:row>
      <xdr:rowOff>95250</xdr:rowOff>
    </xdr:to>
    <xdr:pic>
      <xdr:nvPicPr>
        <xdr:cNvPr id="2138" name="Picture 90" descr="Voir la fiche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714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160</xdr:row>
      <xdr:rowOff>0</xdr:rowOff>
    </xdr:from>
    <xdr:to>
      <xdr:col>5</xdr:col>
      <xdr:colOff>66675</xdr:colOff>
      <xdr:row>161</xdr:row>
      <xdr:rowOff>95250</xdr:rowOff>
    </xdr:to>
    <xdr:pic>
      <xdr:nvPicPr>
        <xdr:cNvPr id="2139" name="Picture 91" descr="Voir la fiche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29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162</xdr:row>
      <xdr:rowOff>0</xdr:rowOff>
    </xdr:from>
    <xdr:to>
      <xdr:col>5</xdr:col>
      <xdr:colOff>66675</xdr:colOff>
      <xdr:row>162</xdr:row>
      <xdr:rowOff>285750</xdr:rowOff>
    </xdr:to>
    <xdr:pic>
      <xdr:nvPicPr>
        <xdr:cNvPr id="2140" name="Picture 92" descr="Voir la fiche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886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164</xdr:row>
      <xdr:rowOff>0</xdr:rowOff>
    </xdr:from>
    <xdr:to>
      <xdr:col>5</xdr:col>
      <xdr:colOff>66675</xdr:colOff>
      <xdr:row>165</xdr:row>
      <xdr:rowOff>95250</xdr:rowOff>
    </xdr:to>
    <xdr:pic>
      <xdr:nvPicPr>
        <xdr:cNvPr id="2141" name="Picture 93" descr="Voir la fiche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43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166</xdr:row>
      <xdr:rowOff>0</xdr:rowOff>
    </xdr:from>
    <xdr:to>
      <xdr:col>5</xdr:col>
      <xdr:colOff>66675</xdr:colOff>
      <xdr:row>167</xdr:row>
      <xdr:rowOff>95250</xdr:rowOff>
    </xdr:to>
    <xdr:pic>
      <xdr:nvPicPr>
        <xdr:cNvPr id="2142" name="Picture 94" descr="Voir la fiche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3981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168</xdr:row>
      <xdr:rowOff>0</xdr:rowOff>
    </xdr:from>
    <xdr:to>
      <xdr:col>5</xdr:col>
      <xdr:colOff>66675</xdr:colOff>
      <xdr:row>169</xdr:row>
      <xdr:rowOff>95250</xdr:rowOff>
    </xdr:to>
    <xdr:pic>
      <xdr:nvPicPr>
        <xdr:cNvPr id="2143" name="Picture 95" descr="Voir la fiche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19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170</xdr:row>
      <xdr:rowOff>0</xdr:rowOff>
    </xdr:from>
    <xdr:to>
      <xdr:col>5</xdr:col>
      <xdr:colOff>66675</xdr:colOff>
      <xdr:row>171</xdr:row>
      <xdr:rowOff>95250</xdr:rowOff>
    </xdr:to>
    <xdr:pic>
      <xdr:nvPicPr>
        <xdr:cNvPr id="2144" name="Picture 96" descr="Voir la fiche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076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172</xdr:row>
      <xdr:rowOff>0</xdr:rowOff>
    </xdr:from>
    <xdr:to>
      <xdr:col>5</xdr:col>
      <xdr:colOff>66675</xdr:colOff>
      <xdr:row>173</xdr:row>
      <xdr:rowOff>95250</xdr:rowOff>
    </xdr:to>
    <xdr:pic>
      <xdr:nvPicPr>
        <xdr:cNvPr id="2145" name="Picture 97" descr="Voir la fiche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14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174</xdr:row>
      <xdr:rowOff>0</xdr:rowOff>
    </xdr:from>
    <xdr:to>
      <xdr:col>5</xdr:col>
      <xdr:colOff>66675</xdr:colOff>
      <xdr:row>175</xdr:row>
      <xdr:rowOff>95250</xdr:rowOff>
    </xdr:to>
    <xdr:pic>
      <xdr:nvPicPr>
        <xdr:cNvPr id="2146" name="Picture 98" descr="Voir la fiche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52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176</xdr:row>
      <xdr:rowOff>0</xdr:rowOff>
    </xdr:from>
    <xdr:to>
      <xdr:col>5</xdr:col>
      <xdr:colOff>66675</xdr:colOff>
      <xdr:row>177</xdr:row>
      <xdr:rowOff>95250</xdr:rowOff>
    </xdr:to>
    <xdr:pic>
      <xdr:nvPicPr>
        <xdr:cNvPr id="2147" name="Picture 99" descr="Voir la fiche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1910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5</xdr:col>
      <xdr:colOff>66675</xdr:colOff>
      <xdr:row>181</xdr:row>
      <xdr:rowOff>95250</xdr:rowOff>
    </xdr:to>
    <xdr:pic>
      <xdr:nvPicPr>
        <xdr:cNvPr id="2148" name="Picture 100" descr="Voir la fiche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2672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182</xdr:row>
      <xdr:rowOff>0</xdr:rowOff>
    </xdr:from>
    <xdr:to>
      <xdr:col>5</xdr:col>
      <xdr:colOff>66675</xdr:colOff>
      <xdr:row>183</xdr:row>
      <xdr:rowOff>95250</xdr:rowOff>
    </xdr:to>
    <xdr:pic>
      <xdr:nvPicPr>
        <xdr:cNvPr id="2149" name="Picture 101" descr="Voir la fiche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053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184</xdr:row>
      <xdr:rowOff>0</xdr:rowOff>
    </xdr:from>
    <xdr:to>
      <xdr:col>5</xdr:col>
      <xdr:colOff>66675</xdr:colOff>
      <xdr:row>184</xdr:row>
      <xdr:rowOff>285750</xdr:rowOff>
    </xdr:to>
    <xdr:pic>
      <xdr:nvPicPr>
        <xdr:cNvPr id="2150" name="Picture 102" descr="Voir la fiche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3434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186</xdr:row>
      <xdr:rowOff>0</xdr:rowOff>
    </xdr:from>
    <xdr:to>
      <xdr:col>5</xdr:col>
      <xdr:colOff>66675</xdr:colOff>
      <xdr:row>186</xdr:row>
      <xdr:rowOff>285750</xdr:rowOff>
    </xdr:to>
    <xdr:pic>
      <xdr:nvPicPr>
        <xdr:cNvPr id="2151" name="Picture 103" descr="Voir la fiche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00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188</xdr:row>
      <xdr:rowOff>0</xdr:rowOff>
    </xdr:from>
    <xdr:to>
      <xdr:col>5</xdr:col>
      <xdr:colOff>66675</xdr:colOff>
      <xdr:row>189</xdr:row>
      <xdr:rowOff>95250</xdr:rowOff>
    </xdr:to>
    <xdr:pic>
      <xdr:nvPicPr>
        <xdr:cNvPr id="2152" name="Picture 104" descr="Voir la fiche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577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190</xdr:row>
      <xdr:rowOff>0</xdr:rowOff>
    </xdr:from>
    <xdr:to>
      <xdr:col>5</xdr:col>
      <xdr:colOff>66675</xdr:colOff>
      <xdr:row>191</xdr:row>
      <xdr:rowOff>95250</xdr:rowOff>
    </xdr:to>
    <xdr:pic>
      <xdr:nvPicPr>
        <xdr:cNvPr id="2153" name="Picture 105" descr="Voir la fiche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4958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192</xdr:row>
      <xdr:rowOff>0</xdr:rowOff>
    </xdr:from>
    <xdr:to>
      <xdr:col>5</xdr:col>
      <xdr:colOff>66675</xdr:colOff>
      <xdr:row>193</xdr:row>
      <xdr:rowOff>95250</xdr:rowOff>
    </xdr:to>
    <xdr:pic>
      <xdr:nvPicPr>
        <xdr:cNvPr id="2154" name="Picture 106" descr="Voir la fiche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3390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194</xdr:row>
      <xdr:rowOff>0</xdr:rowOff>
    </xdr:from>
    <xdr:to>
      <xdr:col>5</xdr:col>
      <xdr:colOff>66675</xdr:colOff>
      <xdr:row>195</xdr:row>
      <xdr:rowOff>95250</xdr:rowOff>
    </xdr:to>
    <xdr:pic>
      <xdr:nvPicPr>
        <xdr:cNvPr id="2155" name="Picture 107" descr="Voir la fiche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591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196</xdr:row>
      <xdr:rowOff>0</xdr:rowOff>
    </xdr:from>
    <xdr:to>
      <xdr:col>5</xdr:col>
      <xdr:colOff>66675</xdr:colOff>
      <xdr:row>197</xdr:row>
      <xdr:rowOff>95250</xdr:rowOff>
    </xdr:to>
    <xdr:pic>
      <xdr:nvPicPr>
        <xdr:cNvPr id="2156" name="Picture 108" descr="Voir la fiche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629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200</xdr:row>
      <xdr:rowOff>0</xdr:rowOff>
    </xdr:from>
    <xdr:to>
      <xdr:col>5</xdr:col>
      <xdr:colOff>66675</xdr:colOff>
      <xdr:row>201</xdr:row>
      <xdr:rowOff>95250</xdr:rowOff>
    </xdr:to>
    <xdr:pic>
      <xdr:nvPicPr>
        <xdr:cNvPr id="2157" name="Picture 109" descr="Voir la fiche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053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202</xdr:row>
      <xdr:rowOff>0</xdr:rowOff>
    </xdr:from>
    <xdr:to>
      <xdr:col>5</xdr:col>
      <xdr:colOff>66675</xdr:colOff>
      <xdr:row>203</xdr:row>
      <xdr:rowOff>95250</xdr:rowOff>
    </xdr:to>
    <xdr:pic>
      <xdr:nvPicPr>
        <xdr:cNvPr id="2158" name="Picture 110" descr="Voir la fiche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434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204</xdr:row>
      <xdr:rowOff>0</xdr:rowOff>
    </xdr:from>
    <xdr:to>
      <xdr:col>5</xdr:col>
      <xdr:colOff>66675</xdr:colOff>
      <xdr:row>205</xdr:row>
      <xdr:rowOff>95250</xdr:rowOff>
    </xdr:to>
    <xdr:pic>
      <xdr:nvPicPr>
        <xdr:cNvPr id="2159" name="Picture 111" descr="Voir la fiche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7815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206</xdr:row>
      <xdr:rowOff>0</xdr:rowOff>
    </xdr:from>
    <xdr:to>
      <xdr:col>5</xdr:col>
      <xdr:colOff>66675</xdr:colOff>
      <xdr:row>206</xdr:row>
      <xdr:rowOff>285750</xdr:rowOff>
    </xdr:to>
    <xdr:pic>
      <xdr:nvPicPr>
        <xdr:cNvPr id="2160" name="Picture 112" descr="Voir la fiche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196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208</xdr:row>
      <xdr:rowOff>0</xdr:rowOff>
    </xdr:from>
    <xdr:to>
      <xdr:col>5</xdr:col>
      <xdr:colOff>66675</xdr:colOff>
      <xdr:row>209</xdr:row>
      <xdr:rowOff>95250</xdr:rowOff>
    </xdr:to>
    <xdr:pic>
      <xdr:nvPicPr>
        <xdr:cNvPr id="2161" name="Picture 113" descr="Voir la fiche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577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210</xdr:row>
      <xdr:rowOff>0</xdr:rowOff>
    </xdr:from>
    <xdr:to>
      <xdr:col>5</xdr:col>
      <xdr:colOff>66675</xdr:colOff>
      <xdr:row>211</xdr:row>
      <xdr:rowOff>95250</xdr:rowOff>
    </xdr:to>
    <xdr:pic>
      <xdr:nvPicPr>
        <xdr:cNvPr id="2162" name="Picture 114" descr="Voir la fiche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8958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212</xdr:row>
      <xdr:rowOff>0</xdr:rowOff>
    </xdr:from>
    <xdr:to>
      <xdr:col>5</xdr:col>
      <xdr:colOff>66675</xdr:colOff>
      <xdr:row>213</xdr:row>
      <xdr:rowOff>95250</xdr:rowOff>
    </xdr:to>
    <xdr:pic>
      <xdr:nvPicPr>
        <xdr:cNvPr id="2163" name="Picture 115" descr="Voir la fiche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339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214</xdr:row>
      <xdr:rowOff>0</xdr:rowOff>
    </xdr:from>
    <xdr:to>
      <xdr:col>5</xdr:col>
      <xdr:colOff>66675</xdr:colOff>
      <xdr:row>215</xdr:row>
      <xdr:rowOff>95250</xdr:rowOff>
    </xdr:to>
    <xdr:pic>
      <xdr:nvPicPr>
        <xdr:cNvPr id="2164" name="Picture 116" descr="Voir la fiche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49720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216</xdr:row>
      <xdr:rowOff>0</xdr:rowOff>
    </xdr:from>
    <xdr:to>
      <xdr:col>5</xdr:col>
      <xdr:colOff>66675</xdr:colOff>
      <xdr:row>217</xdr:row>
      <xdr:rowOff>95250</xdr:rowOff>
    </xdr:to>
    <xdr:pic>
      <xdr:nvPicPr>
        <xdr:cNvPr id="2165" name="Picture 117" descr="Voir la fiche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0101500"/>
          <a:ext cx="828675" cy="2857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220</xdr:row>
      <xdr:rowOff>0</xdr:rowOff>
    </xdr:from>
    <xdr:to>
      <xdr:col>5</xdr:col>
      <xdr:colOff>66675</xdr:colOff>
      <xdr:row>221</xdr:row>
      <xdr:rowOff>95250</xdr:rowOff>
    </xdr:to>
    <xdr:pic>
      <xdr:nvPicPr>
        <xdr:cNvPr id="2166" name="Picture 118" descr="Voir la fiche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86275" y="51054000"/>
          <a:ext cx="828675" cy="285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OUR%20PRECOMPTES%20M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31">
          <cell r="D31">
            <v>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fabrice.brangeon@bdo.fr" TargetMode="External"/><Relationship Id="rId18" Type="http://schemas.openxmlformats.org/officeDocument/2006/relationships/hyperlink" Target="mailto:commercial@brevinifluidpower.fr" TargetMode="External"/><Relationship Id="rId26" Type="http://schemas.openxmlformats.org/officeDocument/2006/relationships/hyperlink" Target="mailto:yann.jamesse@decathlon.com" TargetMode="External"/><Relationship Id="rId39" Type="http://schemas.openxmlformats.org/officeDocument/2006/relationships/hyperlink" Target="mailto:contact@kesysouest.fr" TargetMode="External"/><Relationship Id="rId21" Type="http://schemas.openxmlformats.org/officeDocument/2006/relationships/hyperlink" Target="mailto:ccomcandy@sfr.fr" TargetMode="External"/><Relationship Id="rId34" Type="http://schemas.openxmlformats.org/officeDocument/2006/relationships/hyperlink" Target="mailto:nicolasgouin@groupe4g.fr" TargetMode="External"/><Relationship Id="rId42" Type="http://schemas.openxmlformats.org/officeDocument/2006/relationships/hyperlink" Target="mailto:anne.andjello@thomascook.fr" TargetMode="External"/><Relationship Id="rId47" Type="http://schemas.openxmlformats.org/officeDocument/2006/relationships/hyperlink" Target="mailto:f-o.ardouin@llc-avocats.com" TargetMode="External"/><Relationship Id="rId50" Type="http://schemas.openxmlformats.org/officeDocument/2006/relationships/hyperlink" Target="mailto:vlemay@motec-ingenierie.fr" TargetMode="External"/><Relationship Id="rId55" Type="http://schemas.openxmlformats.org/officeDocument/2006/relationships/hyperlink" Target="mailto:gbrochard@tallineau-emballage.fr" TargetMode="External"/><Relationship Id="rId7" Type="http://schemas.openxmlformats.org/officeDocument/2006/relationships/hyperlink" Target="mailto:helene@agenceaccess.fr" TargetMode="External"/><Relationship Id="rId12" Type="http://schemas.openxmlformats.org/officeDocument/2006/relationships/hyperlink" Target="mailto:bath.ravalement@wanadoo.fr" TargetMode="External"/><Relationship Id="rId17" Type="http://schemas.openxmlformats.org/officeDocument/2006/relationships/hyperlink" Target="mailto:brelet.soreco@yahoo.fr" TargetMode="External"/><Relationship Id="rId25" Type="http://schemas.openxmlformats.org/officeDocument/2006/relationships/hyperlink" Target="mailto:bernard.boucard@ctvsa.fr" TargetMode="External"/><Relationship Id="rId33" Type="http://schemas.openxmlformats.org/officeDocument/2006/relationships/hyperlink" Target="mailto:gchabernaud@ficoncept.fr" TargetMode="External"/><Relationship Id="rId38" Type="http://schemas.openxmlformats.org/officeDocument/2006/relationships/hyperlink" Target="mailto:floboular@hotmail.com" TargetMode="External"/><Relationship Id="rId46" Type="http://schemas.openxmlformats.org/officeDocument/2006/relationships/hyperlink" Target="mailto:lbmh@orange.fr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mailto:thierry.asp@wanadoo.fr" TargetMode="External"/><Relationship Id="rId16" Type="http://schemas.openxmlformats.org/officeDocument/2006/relationships/hyperlink" Target="mailto:r.fonteneau@bouygues-es.com" TargetMode="External"/><Relationship Id="rId20" Type="http://schemas.openxmlformats.org/officeDocument/2006/relationships/hyperlink" Target="mailto:bulledinterieurconcept@orange.fr" TargetMode="External"/><Relationship Id="rId29" Type="http://schemas.openxmlformats.org/officeDocument/2006/relationships/hyperlink" Target="mailto:a.guery@dfc2.biz" TargetMode="External"/><Relationship Id="rId41" Type="http://schemas.openxmlformats.org/officeDocument/2006/relationships/hyperlink" Target="mailto:cave.luneau@laposte.net" TargetMode="External"/><Relationship Id="rId54" Type="http://schemas.openxmlformats.org/officeDocument/2006/relationships/hyperlink" Target="mailto:pierric.gautier@thelem-assurances.fr" TargetMode="External"/><Relationship Id="rId1" Type="http://schemas.openxmlformats.org/officeDocument/2006/relationships/hyperlink" Target="mailto:lise.m@wanadoo.fr" TargetMode="External"/><Relationship Id="rId6" Type="http://schemas.openxmlformats.org/officeDocument/2006/relationships/hyperlink" Target="mailto:aml.menuiserie@orange.fr" TargetMode="External"/><Relationship Id="rId11" Type="http://schemas.openxmlformats.org/officeDocument/2006/relationships/hyperlink" Target="mailto:franc.jocelyne@gmail.com" TargetMode="External"/><Relationship Id="rId24" Type="http://schemas.openxmlformats.org/officeDocument/2006/relationships/hyperlink" Target="mailto:peter@christeyns.fr" TargetMode="External"/><Relationship Id="rId32" Type="http://schemas.openxmlformats.org/officeDocument/2006/relationships/hyperlink" Target="mailto:commercial.adv@edox.dillinger.biz" TargetMode="External"/><Relationship Id="rId37" Type="http://schemas.openxmlformats.org/officeDocument/2006/relationships/hyperlink" Target="mailto:contact@guerlais-immobilier.fr" TargetMode="External"/><Relationship Id="rId40" Type="http://schemas.openxmlformats.org/officeDocument/2006/relationships/hyperlink" Target="mailto:vertaviennederestauration@gmail.com" TargetMode="External"/><Relationship Id="rId45" Type="http://schemas.openxmlformats.org/officeDocument/2006/relationships/hyperlink" Target="mailto:willy.siret@lenobleage.fr" TargetMode="External"/><Relationship Id="rId53" Type="http://schemas.openxmlformats.org/officeDocument/2006/relationships/hyperlink" Target="mailto:plafisol.sarl@plafisol.fr" TargetMode="External"/><Relationship Id="rId58" Type="http://schemas.openxmlformats.org/officeDocument/2006/relationships/printerSettings" Target="../printerSettings/printerSettings8.bin"/><Relationship Id="rId5" Type="http://schemas.openxmlformats.org/officeDocument/2006/relationships/hyperlink" Target="mailto:message@apidesk.com" TargetMode="External"/><Relationship Id="rId15" Type="http://schemas.openxmlformats.org/officeDocument/2006/relationships/hyperlink" Target="mailto:contact@sa-bonnet.fr" TargetMode="External"/><Relationship Id="rId23" Type="http://schemas.openxmlformats.org/officeDocument/2006/relationships/hyperlink" Target="mailto:patrickrenaud@century21.fr" TargetMode="External"/><Relationship Id="rId28" Type="http://schemas.openxmlformats.org/officeDocument/2006/relationships/hyperlink" Target="mailto:humeaugilles@wanadoo.fr" TargetMode="External"/><Relationship Id="rId36" Type="http://schemas.openxmlformats.org/officeDocument/2006/relationships/hyperlink" Target="mailto:info@dvfrance.com" TargetMode="External"/><Relationship Id="rId49" Type="http://schemas.openxmlformats.org/officeDocument/2006/relationships/hyperlink" Target="mailto:adh.bassegoulaine@mrbricolage.fr" TargetMode="External"/><Relationship Id="rId57" Type="http://schemas.openxmlformats.org/officeDocument/2006/relationships/hyperlink" Target="mailto:gfrappier@vm-materiaux.fr" TargetMode="External"/><Relationship Id="rId10" Type="http://schemas.openxmlformats.org/officeDocument/2006/relationships/hyperlink" Target="mailto:compta@atlantique-composants.fr" TargetMode="External"/><Relationship Id="rId19" Type="http://schemas.openxmlformats.org/officeDocument/2006/relationships/hyperlink" Target="mailto:lmahe@bricoman.fr" TargetMode="External"/><Relationship Id="rId31" Type="http://schemas.openxmlformats.org/officeDocument/2006/relationships/hyperlink" Target="mailto:esat.vertonne@orange.fr" TargetMode="External"/><Relationship Id="rId44" Type="http://schemas.openxmlformats.org/officeDocument/2006/relationships/hyperlink" Target="mailto:paysage@leaute.fr" TargetMode="External"/><Relationship Id="rId52" Type="http://schemas.openxmlformats.org/officeDocument/2006/relationships/hyperlink" Target="mailto:o.masse@imprimeriemaya.fr" TargetMode="External"/><Relationship Id="rId4" Type="http://schemas.openxmlformats.org/officeDocument/2006/relationships/hyperlink" Target="mailto:archidess-1@wanadoo.fr" TargetMode="External"/><Relationship Id="rId9" Type="http://schemas.openxmlformats.org/officeDocument/2006/relationships/hyperlink" Target="mailto:architectes@acdm-architecture.fr" TargetMode="External"/><Relationship Id="rId14" Type="http://schemas.openxmlformats.org/officeDocument/2006/relationships/hyperlink" Target="mailto:bsaje@biscuits.com" TargetMode="External"/><Relationship Id="rId22" Type="http://schemas.openxmlformats.org/officeDocument/2006/relationships/hyperlink" Target="mailto:lripoche@cdenegoce.com" TargetMode="External"/><Relationship Id="rId27" Type="http://schemas.openxmlformats.org/officeDocument/2006/relationships/hyperlink" Target="mailto:dodvertou@dod.fr" TargetMode="External"/><Relationship Id="rId30" Type="http://schemas.openxmlformats.org/officeDocument/2006/relationships/hyperlink" Target="mailto:dm.batiment@wanadoo.fr" TargetMode="External"/><Relationship Id="rId35" Type="http://schemas.openxmlformats.org/officeDocument/2006/relationships/hyperlink" Target="mailto:snapel@groupama-loire-bretagne.fr" TargetMode="External"/><Relationship Id="rId43" Type="http://schemas.openxmlformats.org/officeDocument/2006/relationships/hyperlink" Target="mailto:leone@leone-sign.com" TargetMode="External"/><Relationship Id="rId48" Type="http://schemas.openxmlformats.org/officeDocument/2006/relationships/hyperlink" Target="mailto:ouestdecor@orange.fr" TargetMode="External"/><Relationship Id="rId56" Type="http://schemas.openxmlformats.org/officeDocument/2006/relationships/hyperlink" Target="mailto:contact@sotradi.com" TargetMode="External"/><Relationship Id="rId8" Type="http://schemas.openxmlformats.org/officeDocument/2006/relationships/hyperlink" Target="mailto:franck.doyen@addium.fr" TargetMode="External"/><Relationship Id="rId51" Type="http://schemas.openxmlformats.org/officeDocument/2006/relationships/hyperlink" Target="mailto:infos@mgp-staff.com" TargetMode="External"/><Relationship Id="rId3" Type="http://schemas.openxmlformats.org/officeDocument/2006/relationships/hyperlink" Target="mailto:contact@armatures-services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ao@pubsudloire.fr" TargetMode="External"/><Relationship Id="rId2" Type="http://schemas.openxmlformats.org/officeDocument/2006/relationships/hyperlink" Target="http://www.d15conseils.fr/" TargetMode="External"/><Relationship Id="rId1" Type="http://schemas.openxmlformats.org/officeDocument/2006/relationships/hyperlink" Target="mailto:denis.delcros@d15conseils.fr" TargetMode="External"/><Relationship Id="rId5" Type="http://schemas.openxmlformats.org/officeDocument/2006/relationships/hyperlink" Target="mailto:616@616.fr" TargetMode="External"/><Relationship Id="rId4" Type="http://schemas.openxmlformats.org/officeDocument/2006/relationships/hyperlink" Target="http://www.pubsudloire.f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yannis@pixelfab.fr" TargetMode="External"/><Relationship Id="rId21" Type="http://schemas.openxmlformats.org/officeDocument/2006/relationships/hyperlink" Target="mailto:contact@san21dk.com" TargetMode="External"/><Relationship Id="rId42" Type="http://schemas.openxmlformats.org/officeDocument/2006/relationships/hyperlink" Target="mailto:ghibon72@gmail.com" TargetMode="External"/><Relationship Id="rId47" Type="http://schemas.openxmlformats.org/officeDocument/2006/relationships/hyperlink" Target="mailto:jennifer@starofservice.com" TargetMode="External"/><Relationship Id="rId63" Type="http://schemas.openxmlformats.org/officeDocument/2006/relationships/hyperlink" Target="mailto:yoann@h-touch.fr" TargetMode="External"/><Relationship Id="rId68" Type="http://schemas.openxmlformats.org/officeDocument/2006/relationships/hyperlink" Target="mailto:acadoret@kelcom.fr" TargetMode="External"/><Relationship Id="rId84" Type="http://schemas.openxmlformats.org/officeDocument/2006/relationships/hyperlink" Target="mailto:eagness@newversion.fr" TargetMode="External"/><Relationship Id="rId89" Type="http://schemas.openxmlformats.org/officeDocument/2006/relationships/hyperlink" Target="mailto:erwan.rouxel@bailapizza.com" TargetMode="External"/><Relationship Id="rId7" Type="http://schemas.openxmlformats.org/officeDocument/2006/relationships/hyperlink" Target="mailto:contact@scopic.fr" TargetMode="External"/><Relationship Id="rId71" Type="http://schemas.openxmlformats.org/officeDocument/2006/relationships/hyperlink" Target="mailto:c.colineau@medialibs.com" TargetMode="External"/><Relationship Id="rId92" Type="http://schemas.openxmlformats.org/officeDocument/2006/relationships/hyperlink" Target="mailto:sarldscom@orange.fr" TargetMode="External"/><Relationship Id="rId2" Type="http://schemas.openxmlformats.org/officeDocument/2006/relationships/hyperlink" Target="mailto:pao@bourgaultproduction.com" TargetMode="External"/><Relationship Id="rId16" Type="http://schemas.openxmlformats.org/officeDocument/2006/relationships/hyperlink" Target="mailto:valerie@doranco.fr" TargetMode="External"/><Relationship Id="rId29" Type="http://schemas.openxmlformats.org/officeDocument/2006/relationships/hyperlink" Target="mailto:stephanieg@portail-trains.fr" TargetMode="External"/><Relationship Id="rId11" Type="http://schemas.openxmlformats.org/officeDocument/2006/relationships/hyperlink" Target="mailto:laurecontant@gmail.com" TargetMode="External"/><Relationship Id="rId24" Type="http://schemas.openxmlformats.org/officeDocument/2006/relationships/hyperlink" Target="mailto:ingrid@leszeclectiques.com" TargetMode="External"/><Relationship Id="rId32" Type="http://schemas.openxmlformats.org/officeDocument/2006/relationships/hyperlink" Target="mailto:fabrice.brangeon@bdo.fr" TargetMode="External"/><Relationship Id="rId37" Type="http://schemas.openxmlformats.org/officeDocument/2006/relationships/hyperlink" Target="mailto:info@escalade-entreprises.net" TargetMode="External"/><Relationship Id="rId40" Type="http://schemas.openxmlformats.org/officeDocument/2006/relationships/hyperlink" Target="mailto:antoine.scarabin@fairdelance.com" TargetMode="External"/><Relationship Id="rId45" Type="http://schemas.openxmlformats.org/officeDocument/2006/relationships/hyperlink" Target="mailto:jean-francois.leguennan@atlantique-composants.fr" TargetMode="External"/><Relationship Id="rId53" Type="http://schemas.openxmlformats.org/officeDocument/2006/relationships/hyperlink" Target="mailto:studioagena@orange.fr" TargetMode="External"/><Relationship Id="rId58" Type="http://schemas.openxmlformats.org/officeDocument/2006/relationships/hyperlink" Target="mailto:sophie.raoul@mairie-vertou.fr" TargetMode="External"/><Relationship Id="rId66" Type="http://schemas.openxmlformats.org/officeDocument/2006/relationships/hyperlink" Target="mailto:a.forestier@neoditech.com" TargetMode="External"/><Relationship Id="rId74" Type="http://schemas.openxmlformats.org/officeDocument/2006/relationships/hyperlink" Target="mailto:compta@atlantique-composants.fr" TargetMode="External"/><Relationship Id="rId79" Type="http://schemas.openxmlformats.org/officeDocument/2006/relationships/hyperlink" Target="mailto:marianne@imprimeriemaya.com" TargetMode="External"/><Relationship Id="rId87" Type="http://schemas.openxmlformats.org/officeDocument/2006/relationships/hyperlink" Target="mailto:bertrandbourn@hotmail.com" TargetMode="External"/><Relationship Id="rId102" Type="http://schemas.openxmlformats.org/officeDocument/2006/relationships/hyperlink" Target="mailto:ac.taudiere@bien-et-bio.com" TargetMode="External"/><Relationship Id="rId5" Type="http://schemas.openxmlformats.org/officeDocument/2006/relationships/hyperlink" Target="mailto:ghibon@groupe-links.net" TargetMode="External"/><Relationship Id="rId61" Type="http://schemas.openxmlformats.org/officeDocument/2006/relationships/hyperlink" Target="mailto:vsaint-onge@medef44.fr" TargetMode="External"/><Relationship Id="rId82" Type="http://schemas.openxmlformats.org/officeDocument/2006/relationships/hyperlink" Target="mailto:lsalmon@agence-api.fr" TargetMode="External"/><Relationship Id="rId90" Type="http://schemas.openxmlformats.org/officeDocument/2006/relationships/hyperlink" Target="mailto:contact@williwow.fr" TargetMode="External"/><Relationship Id="rId95" Type="http://schemas.openxmlformats.org/officeDocument/2006/relationships/hyperlink" Target="mailto:dlabarthe@sextantconseil.com" TargetMode="External"/><Relationship Id="rId19" Type="http://schemas.openxmlformats.org/officeDocument/2006/relationships/hyperlink" Target="mailto:elodie@beemoov.com" TargetMode="External"/><Relationship Id="rId14" Type="http://schemas.openxmlformats.org/officeDocument/2006/relationships/hyperlink" Target="mailto:contact@bikom.fr" TargetMode="External"/><Relationship Id="rId22" Type="http://schemas.openxmlformats.org/officeDocument/2006/relationships/hyperlink" Target="mailto:f.letrouve@intuiti.net" TargetMode="External"/><Relationship Id="rId27" Type="http://schemas.openxmlformats.org/officeDocument/2006/relationships/hyperlink" Target="mailto:antoines@portail-trains.fr" TargetMode="External"/><Relationship Id="rId30" Type="http://schemas.openxmlformats.org/officeDocument/2006/relationships/hyperlink" Target="mailto:apo.vauthier@gmail.com" TargetMode="External"/><Relationship Id="rId35" Type="http://schemas.openxmlformats.org/officeDocument/2006/relationships/hyperlink" Target="mailto:comchezsoi@gmail.com" TargetMode="External"/><Relationship Id="rId43" Type="http://schemas.openxmlformats.org/officeDocument/2006/relationships/hyperlink" Target="mailto:g.derame@imprimeriemaya.fr" TargetMode="External"/><Relationship Id="rId48" Type="http://schemas.openxmlformats.org/officeDocument/2006/relationships/hyperlink" Target="mailto:juliemimi1@live.fr" TargetMode="External"/><Relationship Id="rId56" Type="http://schemas.openxmlformats.org/officeDocument/2006/relationships/hyperlink" Target="mailto:sandrine.molle@yahoo.fr" TargetMode="External"/><Relationship Id="rId64" Type="http://schemas.openxmlformats.org/officeDocument/2006/relationships/hyperlink" Target="mailto:loic.legac@thinkovery.com" TargetMode="External"/><Relationship Id="rId69" Type="http://schemas.openxmlformats.org/officeDocument/2006/relationships/hyperlink" Target="mailto:stephane.courgeon@brasdroitdesdirigeants.com" TargetMode="External"/><Relationship Id="rId77" Type="http://schemas.openxmlformats.org/officeDocument/2006/relationships/hyperlink" Target="mailto:dominique.garcion@mairie-nantes.fr" TargetMode="External"/><Relationship Id="rId100" Type="http://schemas.openxmlformats.org/officeDocument/2006/relationships/hyperlink" Target="mailto:patisserie.pasco@free.fr" TargetMode="External"/><Relationship Id="rId8" Type="http://schemas.openxmlformats.org/officeDocument/2006/relationships/hyperlink" Target="mailto:anne.phelippeau@orange.fr;" TargetMode="External"/><Relationship Id="rId51" Type="http://schemas.openxmlformats.org/officeDocument/2006/relationships/hyperlink" Target="mailto:lpoirier@brinkcs.fr" TargetMode="External"/><Relationship Id="rId72" Type="http://schemas.openxmlformats.org/officeDocument/2006/relationships/hyperlink" Target="mailto:christelle.lebrun@avenuedesjeux.com" TargetMode="External"/><Relationship Id="rId80" Type="http://schemas.openxmlformats.org/officeDocument/2006/relationships/hyperlink" Target="mailto:stephane.ploteau@wanadoo.fr" TargetMode="External"/><Relationship Id="rId85" Type="http://schemas.openxmlformats.org/officeDocument/2006/relationships/hyperlink" Target="mailto:delauney@solution-avocat.fr" TargetMode="External"/><Relationship Id="rId93" Type="http://schemas.openxmlformats.org/officeDocument/2006/relationships/hyperlink" Target="mailto:lnandreazza@gmail.com" TargetMode="External"/><Relationship Id="rId98" Type="http://schemas.openxmlformats.org/officeDocument/2006/relationships/hyperlink" Target="mailto:ludivine.confort@decathlon.com" TargetMode="External"/><Relationship Id="rId3" Type="http://schemas.openxmlformats.org/officeDocument/2006/relationships/hyperlink" Target="mailto:ppactol@boostervente.com" TargetMode="External"/><Relationship Id="rId12" Type="http://schemas.openxmlformats.org/officeDocument/2006/relationships/hyperlink" Target="mailto:shaller@8pixstudio.com" TargetMode="External"/><Relationship Id="rId17" Type="http://schemas.openxmlformats.org/officeDocument/2006/relationships/hyperlink" Target="mailto:anne.villate@sciencescom.org" TargetMode="External"/><Relationship Id="rId25" Type="http://schemas.openxmlformats.org/officeDocument/2006/relationships/hyperlink" Target="mailto:scordelier@kobafilms.fr" TargetMode="External"/><Relationship Id="rId33" Type="http://schemas.openxmlformats.org/officeDocument/2006/relationships/hyperlink" Target="mailto:claude.van.engeland@gmail.com" TargetMode="External"/><Relationship Id="rId38" Type="http://schemas.openxmlformats.org/officeDocument/2006/relationships/hyperlink" Target="mailto:fbmorvan@gmail.com" TargetMode="External"/><Relationship Id="rId46" Type="http://schemas.openxmlformats.org/officeDocument/2006/relationships/hyperlink" Target="mailto:jpbarraud@orange.fr" TargetMode="External"/><Relationship Id="rId59" Type="http://schemas.openxmlformats.org/officeDocument/2006/relationships/hyperlink" Target="mailto:sraimondeau@neocom.fr" TargetMode="External"/><Relationship Id="rId67" Type="http://schemas.openxmlformats.org/officeDocument/2006/relationships/hyperlink" Target="mailto:figentesson@gmail.com" TargetMode="External"/><Relationship Id="rId103" Type="http://schemas.openxmlformats.org/officeDocument/2006/relationships/hyperlink" Target="mailto:bvo@coteaux-nantais.com" TargetMode="External"/><Relationship Id="rId20" Type="http://schemas.openxmlformats.org/officeDocument/2006/relationships/hyperlink" Target="mailto:eb@akos.fr" TargetMode="External"/><Relationship Id="rId41" Type="http://schemas.openxmlformats.org/officeDocument/2006/relationships/hyperlink" Target="mailto:francrich@outlook.fr" TargetMode="External"/><Relationship Id="rId54" Type="http://schemas.openxmlformats.org/officeDocument/2006/relationships/hyperlink" Target="mailto:pierremorin@cmoison.com" TargetMode="External"/><Relationship Id="rId62" Type="http://schemas.openxmlformats.org/officeDocument/2006/relationships/hyperlink" Target="mailto:VPascon@medef44.fr" TargetMode="External"/><Relationship Id="rId70" Type="http://schemas.openxmlformats.org/officeDocument/2006/relationships/hyperlink" Target="mailto:alain.fusiller@axone-rh.fr" TargetMode="External"/><Relationship Id="rId75" Type="http://schemas.openxmlformats.org/officeDocument/2006/relationships/hyperlink" Target="mailto:contact.maelle@free.fr" TargetMode="External"/><Relationship Id="rId83" Type="http://schemas.openxmlformats.org/officeDocument/2006/relationships/hyperlink" Target="mailto:elisabeth.paillard@bdo.fr" TargetMode="External"/><Relationship Id="rId88" Type="http://schemas.openxmlformats.org/officeDocument/2006/relationships/hyperlink" Target="mailto:christianf@portail-trains.fr" TargetMode="External"/><Relationship Id="rId91" Type="http://schemas.openxmlformats.org/officeDocument/2006/relationships/hyperlink" Target="mailto:offcoursefd@gmail.com" TargetMode="External"/><Relationship Id="rId96" Type="http://schemas.openxmlformats.org/officeDocument/2006/relationships/hyperlink" Target="mailto:dodvertou@dod.fr" TargetMode="External"/><Relationship Id="rId1" Type="http://schemas.openxmlformats.org/officeDocument/2006/relationships/hyperlink" Target="mailto:comptoirducerame@gmail.com" TargetMode="External"/><Relationship Id="rId6" Type="http://schemas.openxmlformats.org/officeDocument/2006/relationships/hyperlink" Target="mailto:nsirot@shivacom.fr" TargetMode="External"/><Relationship Id="rId15" Type="http://schemas.openxmlformats.org/officeDocument/2006/relationships/hyperlink" Target="mailto:sergeamati@free.fr" TargetMode="External"/><Relationship Id="rId23" Type="http://schemas.openxmlformats.org/officeDocument/2006/relationships/hyperlink" Target="mailto:sylviane.hauraixcerclier@creditmutuel.fr" TargetMode="External"/><Relationship Id="rId28" Type="http://schemas.openxmlformats.org/officeDocument/2006/relationships/hyperlink" Target="mailto:cathyf@portail-trains.fr" TargetMode="External"/><Relationship Id="rId36" Type="http://schemas.openxmlformats.org/officeDocument/2006/relationships/hyperlink" Target="mailto:elepostec@newversion.fr" TargetMode="External"/><Relationship Id="rId49" Type="http://schemas.openxmlformats.org/officeDocument/2006/relationships/hyperlink" Target="mailto:k.guedon@adtrans.fr" TargetMode="External"/><Relationship Id="rId57" Type="http://schemas.openxmlformats.org/officeDocument/2006/relationships/hyperlink" Target="mailto:CSOKOL@sudeco-property.fr" TargetMode="External"/><Relationship Id="rId10" Type="http://schemas.openxmlformats.org/officeDocument/2006/relationships/hyperlink" Target="mailto:annick.bourgetdugas@gmail.com" TargetMode="External"/><Relationship Id="rId31" Type="http://schemas.openxmlformats.org/officeDocument/2006/relationships/hyperlink" Target="mailto:a.boudaud@missionlocale-nantes.org" TargetMode="External"/><Relationship Id="rId44" Type="http://schemas.openxmlformats.org/officeDocument/2006/relationships/hyperlink" Target="mailto:helene@kromi.fr" TargetMode="External"/><Relationship Id="rId52" Type="http://schemas.openxmlformats.org/officeDocument/2006/relationships/hyperlink" Target="mailto:obasle@evenday.com" TargetMode="External"/><Relationship Id="rId60" Type="http://schemas.openxmlformats.org/officeDocument/2006/relationships/hyperlink" Target="mailto:e.tariot@strego.fr" TargetMode="External"/><Relationship Id="rId65" Type="http://schemas.openxmlformats.org/officeDocument/2006/relationships/hyperlink" Target="mailto:ybn@a2b-prod.com" TargetMode="External"/><Relationship Id="rId73" Type="http://schemas.openxmlformats.org/officeDocument/2006/relationships/hyperlink" Target="mailto:comite12.sportauto@orange.fr" TargetMode="External"/><Relationship Id="rId78" Type="http://schemas.openxmlformats.org/officeDocument/2006/relationships/hyperlink" Target="mailto:manonf@portail-trains.fr" TargetMode="External"/><Relationship Id="rId81" Type="http://schemas.openxmlformats.org/officeDocument/2006/relationships/hyperlink" Target="mailto:matthieu.charron@gmail.com" TargetMode="External"/><Relationship Id="rId86" Type="http://schemas.openxmlformats.org/officeDocument/2006/relationships/hyperlink" Target="mailto:clclervoy@lrpresse.fr" TargetMode="External"/><Relationship Id="rId94" Type="http://schemas.openxmlformats.org/officeDocument/2006/relationships/hyperlink" Target="mailto:christophe.godineau@systeme-u.fr" TargetMode="External"/><Relationship Id="rId99" Type="http://schemas.openxmlformats.org/officeDocument/2006/relationships/hyperlink" Target="mailto:paysage@leaute.fr" TargetMode="External"/><Relationship Id="rId101" Type="http://schemas.openxmlformats.org/officeDocument/2006/relationships/hyperlink" Target="mailto:sylvain.breteau@mrindustrie.fr" TargetMode="External"/><Relationship Id="rId4" Type="http://schemas.openxmlformats.org/officeDocument/2006/relationships/hyperlink" Target="mailto:pascale.bras@gmail.com" TargetMode="External"/><Relationship Id="rId9" Type="http://schemas.openxmlformats.org/officeDocument/2006/relationships/hyperlink" Target="mailto:john.thac@ccjfilms.com" TargetMode="External"/><Relationship Id="rId13" Type="http://schemas.openxmlformats.org/officeDocument/2006/relationships/hyperlink" Target="mailto:julien.deroo@gmail.com" TargetMode="External"/><Relationship Id="rId18" Type="http://schemas.openxmlformats.org/officeDocument/2006/relationships/hyperlink" Target="mailto:philippe.chauveau@easiconseil.fr" TargetMode="External"/><Relationship Id="rId39" Type="http://schemas.openxmlformats.org/officeDocument/2006/relationships/hyperlink" Target="mailto:fabien.ratier@gmail.com" TargetMode="External"/><Relationship Id="rId34" Type="http://schemas.openxmlformats.org/officeDocument/2006/relationships/hyperlink" Target="mailto:clementlevesque.d@gmail.com" TargetMode="External"/><Relationship Id="rId50" Type="http://schemas.openxmlformats.org/officeDocument/2006/relationships/hyperlink" Target="mailto:lesastucesbio@outlook.fr" TargetMode="External"/><Relationship Id="rId55" Type="http://schemas.openxmlformats.org/officeDocument/2006/relationships/hyperlink" Target="mailto:M.PRIEUR@nantesstnazaire.cci.fr" TargetMode="External"/><Relationship Id="rId76" Type="http://schemas.openxmlformats.org/officeDocument/2006/relationships/hyperlink" Target="mailto:contact@allovoyages.fr" TargetMode="External"/><Relationship Id="rId97" Type="http://schemas.openxmlformats.org/officeDocument/2006/relationships/hyperlink" Target="mailto:guy.patrick@saint-gobin.com" TargetMode="External"/><Relationship Id="rId10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opLeftCell="A23" workbookViewId="0">
      <selection activeCell="D54" sqref="D54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46.28515625" bestFit="1" customWidth="1"/>
  </cols>
  <sheetData>
    <row r="1" spans="1:5" ht="36.75" customHeight="1" thickBot="1">
      <c r="A1" s="61" t="s">
        <v>14</v>
      </c>
      <c r="B1" s="62"/>
      <c r="C1" s="62"/>
      <c r="D1" s="62"/>
      <c r="E1" s="63"/>
    </row>
    <row r="2" spans="1:5" ht="15.75" thickBot="1"/>
    <row r="3" spans="1: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>
      <c r="A4" s="6">
        <v>40589</v>
      </c>
      <c r="B4" s="2" t="s">
        <v>5</v>
      </c>
      <c r="C4" s="2">
        <v>600</v>
      </c>
      <c r="D4" s="2">
        <f>C4*0.213</f>
        <v>127.8</v>
      </c>
      <c r="E4" s="2" t="s">
        <v>6</v>
      </c>
    </row>
    <row r="5" spans="1:5">
      <c r="A5" s="7">
        <v>40674</v>
      </c>
      <c r="B5" s="1" t="s">
        <v>5</v>
      </c>
      <c r="C5" s="1">
        <v>200</v>
      </c>
      <c r="D5" s="1">
        <f t="shared" ref="D5:D11" si="0">C5*0.213</f>
        <v>42.6</v>
      </c>
      <c r="E5" s="1" t="s">
        <v>6</v>
      </c>
    </row>
    <row r="6" spans="1:5">
      <c r="A6" s="7">
        <v>40764</v>
      </c>
      <c r="B6" s="1" t="s">
        <v>7</v>
      </c>
      <c r="C6" s="1">
        <v>5500</v>
      </c>
      <c r="D6" s="1">
        <f t="shared" si="0"/>
        <v>1171.5</v>
      </c>
      <c r="E6" s="1" t="s">
        <v>8</v>
      </c>
    </row>
    <row r="7" spans="1:5">
      <c r="A7" s="7">
        <v>40917</v>
      </c>
      <c r="B7" s="1" t="s">
        <v>9</v>
      </c>
      <c r="C7" s="1">
        <v>500</v>
      </c>
      <c r="D7" s="1">
        <f t="shared" si="0"/>
        <v>106.5</v>
      </c>
      <c r="E7" s="1" t="s">
        <v>11</v>
      </c>
    </row>
    <row r="8" spans="1:5">
      <c r="A8" s="7">
        <v>40990</v>
      </c>
      <c r="B8" s="1" t="s">
        <v>10</v>
      </c>
      <c r="C8" s="1">
        <v>35</v>
      </c>
      <c r="D8" s="1">
        <f t="shared" si="0"/>
        <v>7.4550000000000001</v>
      </c>
      <c r="E8" s="1" t="s">
        <v>6</v>
      </c>
    </row>
    <row r="9" spans="1:5">
      <c r="A9" s="7">
        <v>41050</v>
      </c>
      <c r="B9" s="1" t="s">
        <v>9</v>
      </c>
      <c r="C9" s="1">
        <v>150</v>
      </c>
      <c r="D9" s="1">
        <f t="shared" si="0"/>
        <v>31.95</v>
      </c>
      <c r="E9" s="1" t="s">
        <v>6</v>
      </c>
    </row>
    <row r="10" spans="1:5">
      <c r="A10" s="7">
        <v>41032</v>
      </c>
      <c r="B10" s="1" t="s">
        <v>12</v>
      </c>
      <c r="C10" s="1">
        <v>400</v>
      </c>
      <c r="D10" s="1">
        <f t="shared" si="0"/>
        <v>85.2</v>
      </c>
      <c r="E10" s="1" t="s">
        <v>6</v>
      </c>
    </row>
    <row r="11" spans="1:5">
      <c r="A11" s="7">
        <v>41050</v>
      </c>
      <c r="B11" s="1" t="s">
        <v>13</v>
      </c>
      <c r="C11" s="1">
        <v>300</v>
      </c>
      <c r="D11" s="1">
        <f t="shared" si="0"/>
        <v>63.9</v>
      </c>
      <c r="E11" s="1" t="s">
        <v>6</v>
      </c>
    </row>
    <row r="12" spans="1:5">
      <c r="A12" s="1"/>
      <c r="B12" s="1"/>
      <c r="C12" s="1"/>
      <c r="D12" s="1"/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C16">
        <f>SUM(C4:C15)</f>
        <v>7685</v>
      </c>
      <c r="D16">
        <f>SUM(D4:D15)</f>
        <v>1636.9050000000002</v>
      </c>
    </row>
    <row r="18" spans="1:5">
      <c r="D18">
        <f>C16-D16</f>
        <v>6048.0949999999993</v>
      </c>
    </row>
    <row r="20" spans="1:5" ht="15.75" thickBot="1"/>
    <row r="21" spans="1:5" ht="24" thickBot="1">
      <c r="A21" s="61" t="s">
        <v>24</v>
      </c>
      <c r="B21" s="62"/>
      <c r="C21" s="62"/>
      <c r="D21" s="62"/>
      <c r="E21" s="63"/>
    </row>
    <row r="22" spans="1:5" ht="15.75" thickBot="1"/>
    <row r="23" spans="1:5" ht="15.75" thickBot="1">
      <c r="A23" s="3" t="s">
        <v>0</v>
      </c>
      <c r="B23" s="4" t="s">
        <v>1</v>
      </c>
      <c r="C23" s="4" t="s">
        <v>2</v>
      </c>
      <c r="D23" s="4" t="s">
        <v>3</v>
      </c>
      <c r="E23" s="5" t="s">
        <v>4</v>
      </c>
    </row>
    <row r="24" spans="1:5">
      <c r="A24" s="6">
        <v>41149</v>
      </c>
      <c r="B24" s="2" t="s">
        <v>19</v>
      </c>
      <c r="C24" s="2">
        <v>1000</v>
      </c>
      <c r="D24" s="2">
        <f>C24*0.213</f>
        <v>213</v>
      </c>
      <c r="E24" s="2" t="s">
        <v>20</v>
      </c>
    </row>
    <row r="25" spans="1:5">
      <c r="A25" s="7">
        <v>41145</v>
      </c>
      <c r="B25" s="1" t="s">
        <v>21</v>
      </c>
      <c r="C25" s="1">
        <v>150</v>
      </c>
      <c r="D25" s="1">
        <f t="shared" ref="D25:D26" si="1">C25*0.213</f>
        <v>31.95</v>
      </c>
      <c r="E25" s="1" t="s">
        <v>23</v>
      </c>
    </row>
    <row r="26" spans="1:5">
      <c r="A26" s="7">
        <v>41205</v>
      </c>
      <c r="B26" s="1" t="s">
        <v>19</v>
      </c>
      <c r="C26" s="1">
        <v>800</v>
      </c>
      <c r="D26" s="1">
        <f t="shared" si="1"/>
        <v>170.4</v>
      </c>
      <c r="E26" s="2" t="s">
        <v>20</v>
      </c>
    </row>
    <row r="27" spans="1:5">
      <c r="A27" s="7"/>
      <c r="B27" s="1"/>
      <c r="C27" s="1"/>
      <c r="D27" s="1"/>
      <c r="E27" s="1"/>
    </row>
    <row r="28" spans="1:5">
      <c r="A28" s="7"/>
      <c r="B28" s="1"/>
      <c r="C28" s="1"/>
      <c r="D28" s="1"/>
      <c r="E28" s="1"/>
    </row>
    <row r="29" spans="1:5">
      <c r="A29" s="7"/>
      <c r="B29" s="1"/>
      <c r="C29" s="1"/>
      <c r="D29" s="1"/>
      <c r="E29" s="1"/>
    </row>
    <row r="30" spans="1:5">
      <c r="A30" s="7"/>
      <c r="B30" s="1"/>
      <c r="C30" s="1"/>
      <c r="D30" s="1"/>
      <c r="E30" s="1"/>
    </row>
    <row r="31" spans="1:5">
      <c r="A31" s="7"/>
      <c r="B31" s="1"/>
      <c r="C31" s="1"/>
      <c r="D31" s="1"/>
      <c r="E31" s="1"/>
    </row>
    <row r="32" spans="1:5">
      <c r="A32" s="7"/>
      <c r="B32" s="1"/>
      <c r="C32" s="1"/>
      <c r="D32" s="1"/>
      <c r="E32" s="1"/>
    </row>
    <row r="33" spans="1:6">
      <c r="A33" s="1"/>
      <c r="B33" s="1"/>
      <c r="C33" s="1"/>
      <c r="D33" s="1"/>
      <c r="E33" s="1"/>
    </row>
    <row r="34" spans="1:6">
      <c r="A34" s="1"/>
      <c r="B34" s="1"/>
      <c r="C34" s="1"/>
      <c r="D34" s="1"/>
      <c r="E34" s="1"/>
    </row>
    <row r="35" spans="1:6">
      <c r="A35" s="1"/>
      <c r="B35" s="1"/>
      <c r="C35" s="1"/>
      <c r="D35" s="1"/>
      <c r="E35" s="1"/>
    </row>
    <row r="36" spans="1:6">
      <c r="C36">
        <f>SUM(C24:C35)</f>
        <v>1950</v>
      </c>
      <c r="D36">
        <f>SUM(D24:D35)</f>
        <v>415.35</v>
      </c>
    </row>
    <row r="38" spans="1:6">
      <c r="D38">
        <f>C36-D36</f>
        <v>1534.65</v>
      </c>
    </row>
    <row r="40" spans="1:6" ht="15.75" thickBot="1"/>
    <row r="41" spans="1:6" ht="24" thickBot="1">
      <c r="A41" s="61" t="s">
        <v>15</v>
      </c>
      <c r="B41" s="62"/>
      <c r="C41" s="62"/>
      <c r="D41" s="62"/>
      <c r="E41" s="63"/>
    </row>
    <row r="42" spans="1:6" ht="15.75" thickBot="1"/>
    <row r="43" spans="1:6" ht="15.75" thickBot="1">
      <c r="A43" s="3" t="s">
        <v>0</v>
      </c>
      <c r="B43" s="4" t="s">
        <v>1</v>
      </c>
      <c r="C43" s="4" t="s">
        <v>2</v>
      </c>
      <c r="D43" s="4" t="s">
        <v>3</v>
      </c>
      <c r="E43" s="5" t="s">
        <v>4</v>
      </c>
    </row>
    <row r="44" spans="1:6">
      <c r="A44" s="7">
        <v>41243</v>
      </c>
      <c r="B44" s="1" t="s">
        <v>40</v>
      </c>
      <c r="C44" s="1">
        <v>95</v>
      </c>
      <c r="D44" s="1">
        <f t="shared" ref="D44:D48" si="2">C44*0.213</f>
        <v>20.234999999999999</v>
      </c>
      <c r="E44" s="1" t="s">
        <v>23</v>
      </c>
      <c r="F44" t="s">
        <v>27</v>
      </c>
    </row>
    <row r="45" spans="1:6">
      <c r="A45" s="7">
        <v>41249</v>
      </c>
      <c r="B45" s="1" t="s">
        <v>21</v>
      </c>
      <c r="C45" s="1">
        <v>400</v>
      </c>
      <c r="D45" s="1">
        <f t="shared" si="2"/>
        <v>85.2</v>
      </c>
      <c r="E45" s="1" t="s">
        <v>23</v>
      </c>
      <c r="F45" t="s">
        <v>27</v>
      </c>
    </row>
    <row r="46" spans="1:6">
      <c r="A46" s="7">
        <v>41264</v>
      </c>
      <c r="B46" s="1" t="s">
        <v>41</v>
      </c>
      <c r="C46" s="1">
        <v>598.5</v>
      </c>
      <c r="D46" s="1">
        <f t="shared" si="2"/>
        <v>127.48049999999999</v>
      </c>
      <c r="E46" s="1" t="s">
        <v>23</v>
      </c>
    </row>
    <row r="47" spans="1:6">
      <c r="A47" s="7">
        <v>41274</v>
      </c>
      <c r="B47" s="1" t="s">
        <v>22</v>
      </c>
      <c r="C47" s="1">
        <v>231</v>
      </c>
      <c r="D47" s="1">
        <f t="shared" si="2"/>
        <v>49.202999999999996</v>
      </c>
      <c r="E47" s="1" t="s">
        <v>23</v>
      </c>
    </row>
    <row r="48" spans="1:6">
      <c r="A48" s="7">
        <v>41274</v>
      </c>
      <c r="B48" s="1" t="s">
        <v>42</v>
      </c>
      <c r="C48" s="1">
        <v>316.35000000000002</v>
      </c>
      <c r="D48" s="1">
        <f t="shared" si="2"/>
        <v>67.382550000000009</v>
      </c>
      <c r="E48" s="1" t="s">
        <v>23</v>
      </c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C52">
        <f>SUM(C44:C51)</f>
        <v>1640.85</v>
      </c>
      <c r="D52">
        <f>SUM(D44:D51)</f>
        <v>349.50104999999996</v>
      </c>
    </row>
    <row r="54" spans="1:5">
      <c r="D54">
        <f>C52-D52</f>
        <v>1291.3489500000001</v>
      </c>
    </row>
  </sheetData>
  <mergeCells count="3">
    <mergeCell ref="A1:E1"/>
    <mergeCell ref="A21:E21"/>
    <mergeCell ref="A41:E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56"/>
  <sheetViews>
    <sheetView topLeftCell="A203" workbookViewId="0">
      <selection activeCell="D223" sqref="D223"/>
    </sheetView>
  </sheetViews>
  <sheetFormatPr baseColWidth="10" defaultRowHeight="15"/>
  <cols>
    <col min="1" max="1" width="11.42578125" style="26"/>
    <col min="2" max="2" width="32.140625" customWidth="1"/>
    <col min="3" max="3" width="35.140625" customWidth="1"/>
    <col min="4" max="4" width="36.7109375" customWidth="1"/>
  </cols>
  <sheetData>
    <row r="1" spans="1:4">
      <c r="A1" s="70">
        <v>1</v>
      </c>
      <c r="B1" s="24" t="s">
        <v>226</v>
      </c>
      <c r="C1" s="24" t="s">
        <v>228</v>
      </c>
      <c r="D1" s="25" t="s">
        <v>577</v>
      </c>
    </row>
    <row r="2" spans="1:4">
      <c r="A2" s="70"/>
      <c r="B2" s="24" t="s">
        <v>227</v>
      </c>
      <c r="C2" s="24" t="s">
        <v>229</v>
      </c>
      <c r="D2" s="24"/>
    </row>
    <row r="3" spans="1:4">
      <c r="A3" s="70">
        <v>2</v>
      </c>
      <c r="B3" s="24" t="s">
        <v>230</v>
      </c>
      <c r="C3" s="24" t="s">
        <v>232</v>
      </c>
      <c r="D3" s="24"/>
    </row>
    <row r="4" spans="1:4">
      <c r="A4" s="70"/>
      <c r="B4" s="24" t="s">
        <v>231</v>
      </c>
      <c r="C4" s="24" t="s">
        <v>233</v>
      </c>
      <c r="D4" s="23"/>
    </row>
    <row r="5" spans="1:4">
      <c r="A5" s="70">
        <v>3</v>
      </c>
      <c r="B5" s="24" t="s">
        <v>234</v>
      </c>
      <c r="C5" s="24" t="s">
        <v>236</v>
      </c>
      <c r="D5" s="25" t="s">
        <v>576</v>
      </c>
    </row>
    <row r="6" spans="1:4">
      <c r="A6" s="70"/>
      <c r="B6" s="24" t="s">
        <v>235</v>
      </c>
      <c r="C6" s="24" t="s">
        <v>233</v>
      </c>
      <c r="D6" s="24"/>
    </row>
    <row r="7" spans="1:4">
      <c r="A7" s="70">
        <v>4</v>
      </c>
      <c r="B7" s="24" t="s">
        <v>237</v>
      </c>
      <c r="C7" s="24" t="s">
        <v>239</v>
      </c>
      <c r="D7" s="25" t="s">
        <v>575</v>
      </c>
    </row>
    <row r="8" spans="1:4">
      <c r="A8" s="70"/>
      <c r="B8" s="24" t="s">
        <v>238</v>
      </c>
      <c r="C8" s="24" t="s">
        <v>233</v>
      </c>
      <c r="D8" s="24"/>
    </row>
    <row r="9" spans="1:4">
      <c r="A9" s="70">
        <v>5</v>
      </c>
      <c r="B9" s="24" t="s">
        <v>240</v>
      </c>
      <c r="C9" s="24" t="s">
        <v>242</v>
      </c>
      <c r="D9" s="25" t="s">
        <v>574</v>
      </c>
    </row>
    <row r="10" spans="1:4">
      <c r="A10" s="70"/>
      <c r="B10" s="24" t="s">
        <v>241</v>
      </c>
      <c r="C10" s="24" t="s">
        <v>233</v>
      </c>
      <c r="D10" s="24"/>
    </row>
    <row r="11" spans="1:4">
      <c r="A11" s="70">
        <v>6</v>
      </c>
      <c r="B11" s="24" t="s">
        <v>243</v>
      </c>
      <c r="C11" s="24" t="s">
        <v>245</v>
      </c>
      <c r="D11" s="25" t="s">
        <v>573</v>
      </c>
    </row>
    <row r="12" spans="1:4">
      <c r="A12" s="70"/>
      <c r="B12" s="24" t="s">
        <v>244</v>
      </c>
      <c r="C12" s="24" t="s">
        <v>233</v>
      </c>
      <c r="D12" s="24"/>
    </row>
    <row r="13" spans="1:4">
      <c r="A13" s="70">
        <v>7</v>
      </c>
      <c r="B13" s="24" t="s">
        <v>246</v>
      </c>
      <c r="C13" s="24" t="s">
        <v>248</v>
      </c>
      <c r="D13" s="25" t="s">
        <v>572</v>
      </c>
    </row>
    <row r="14" spans="1:4">
      <c r="A14" s="70"/>
      <c r="B14" s="24" t="s">
        <v>247</v>
      </c>
      <c r="C14" s="24" t="s">
        <v>233</v>
      </c>
      <c r="D14" s="24"/>
    </row>
    <row r="15" spans="1:4">
      <c r="A15" s="70">
        <v>8</v>
      </c>
      <c r="B15" s="24" t="s">
        <v>249</v>
      </c>
      <c r="C15" s="24" t="s">
        <v>251</v>
      </c>
      <c r="D15" s="25" t="s">
        <v>571</v>
      </c>
    </row>
    <row r="16" spans="1:4">
      <c r="A16" s="70"/>
      <c r="B16" s="24" t="s">
        <v>250</v>
      </c>
      <c r="C16" s="24" t="s">
        <v>233</v>
      </c>
      <c r="D16" s="24"/>
    </row>
    <row r="17" spans="1:4">
      <c r="A17" s="70">
        <v>9</v>
      </c>
      <c r="B17" s="24" t="s">
        <v>252</v>
      </c>
      <c r="C17" s="24" t="s">
        <v>254</v>
      </c>
      <c r="D17" s="25" t="s">
        <v>570</v>
      </c>
    </row>
    <row r="18" spans="1:4">
      <c r="A18" s="70"/>
      <c r="B18" s="24" t="s">
        <v>253</v>
      </c>
      <c r="C18" s="24" t="s">
        <v>233</v>
      </c>
      <c r="D18" s="24"/>
    </row>
    <row r="19" spans="1:4">
      <c r="A19" s="70">
        <v>10</v>
      </c>
      <c r="B19" s="24" t="s">
        <v>255</v>
      </c>
      <c r="C19" s="24" t="s">
        <v>257</v>
      </c>
      <c r="D19" s="25" t="s">
        <v>569</v>
      </c>
    </row>
    <row r="20" spans="1:4">
      <c r="A20" s="70"/>
      <c r="B20" s="24" t="s">
        <v>256</v>
      </c>
      <c r="C20" s="24" t="s">
        <v>233</v>
      </c>
      <c r="D20" s="24"/>
    </row>
    <row r="21" spans="1:4">
      <c r="A21" s="70">
        <v>11</v>
      </c>
      <c r="B21" s="24" t="s">
        <v>258</v>
      </c>
      <c r="C21" s="24" t="s">
        <v>260</v>
      </c>
      <c r="D21" s="25" t="s">
        <v>195</v>
      </c>
    </row>
    <row r="22" spans="1:4">
      <c r="A22" s="70"/>
      <c r="B22" s="24" t="s">
        <v>259</v>
      </c>
      <c r="C22" s="24" t="s">
        <v>233</v>
      </c>
      <c r="D22" s="24"/>
    </row>
    <row r="23" spans="1:4">
      <c r="A23" s="70">
        <v>12</v>
      </c>
      <c r="B23" s="24" t="s">
        <v>261</v>
      </c>
      <c r="C23" s="24" t="s">
        <v>263</v>
      </c>
      <c r="D23" s="25" t="s">
        <v>578</v>
      </c>
    </row>
    <row r="24" spans="1:4">
      <c r="A24" s="70"/>
      <c r="B24" s="24" t="s">
        <v>262</v>
      </c>
      <c r="C24" s="24" t="s">
        <v>233</v>
      </c>
      <c r="D24" s="24"/>
    </row>
    <row r="25" spans="1:4">
      <c r="A25" s="70">
        <v>13</v>
      </c>
      <c r="B25" s="24" t="s">
        <v>264</v>
      </c>
      <c r="C25" s="24" t="s">
        <v>266</v>
      </c>
      <c r="D25" s="24"/>
    </row>
    <row r="26" spans="1:4">
      <c r="A26" s="70"/>
      <c r="B26" s="24" t="s">
        <v>265</v>
      </c>
      <c r="C26" s="24" t="s">
        <v>233</v>
      </c>
      <c r="D26" s="24"/>
    </row>
    <row r="27" spans="1:4">
      <c r="A27" s="70">
        <v>14</v>
      </c>
      <c r="B27" s="24" t="s">
        <v>267</v>
      </c>
      <c r="C27" s="24" t="s">
        <v>236</v>
      </c>
      <c r="D27" s="24"/>
    </row>
    <row r="28" spans="1:4">
      <c r="A28" s="70"/>
      <c r="B28" s="24" t="s">
        <v>268</v>
      </c>
      <c r="C28" s="24" t="s">
        <v>233</v>
      </c>
      <c r="D28" s="24"/>
    </row>
    <row r="29" spans="1:4">
      <c r="A29" s="70">
        <v>15</v>
      </c>
      <c r="B29" s="24" t="s">
        <v>269</v>
      </c>
      <c r="C29" s="24" t="s">
        <v>271</v>
      </c>
      <c r="D29" s="24"/>
    </row>
    <row r="30" spans="1:4">
      <c r="A30" s="70"/>
      <c r="B30" s="24" t="s">
        <v>270</v>
      </c>
      <c r="C30" s="24" t="s">
        <v>272</v>
      </c>
      <c r="D30" s="24"/>
    </row>
    <row r="31" spans="1:4">
      <c r="A31" s="70">
        <v>16</v>
      </c>
      <c r="B31" s="24" t="s">
        <v>273</v>
      </c>
      <c r="C31" s="24" t="s">
        <v>275</v>
      </c>
      <c r="D31" s="24"/>
    </row>
    <row r="32" spans="1:4">
      <c r="A32" s="70"/>
      <c r="B32" s="24" t="s">
        <v>274</v>
      </c>
      <c r="C32" s="24" t="s">
        <v>233</v>
      </c>
      <c r="D32" s="24"/>
    </row>
    <row r="33" spans="1:4">
      <c r="A33" s="70">
        <v>17</v>
      </c>
      <c r="B33" s="24" t="s">
        <v>276</v>
      </c>
      <c r="C33" s="24" t="s">
        <v>278</v>
      </c>
      <c r="D33" s="25" t="s">
        <v>579</v>
      </c>
    </row>
    <row r="34" spans="1:4">
      <c r="A34" s="70"/>
      <c r="B34" s="24" t="s">
        <v>277</v>
      </c>
      <c r="C34" s="24" t="s">
        <v>233</v>
      </c>
      <c r="D34" s="24"/>
    </row>
    <row r="35" spans="1:4">
      <c r="A35" s="70">
        <v>18</v>
      </c>
      <c r="B35" s="24" t="s">
        <v>279</v>
      </c>
      <c r="C35" s="24" t="s">
        <v>281</v>
      </c>
      <c r="D35" s="25" t="s">
        <v>153</v>
      </c>
    </row>
    <row r="36" spans="1:4">
      <c r="A36" s="70"/>
      <c r="B36" s="24" t="s">
        <v>280</v>
      </c>
      <c r="C36" s="24" t="s">
        <v>229</v>
      </c>
      <c r="D36" s="24"/>
    </row>
    <row r="37" spans="1:4">
      <c r="A37" s="70">
        <v>19</v>
      </c>
      <c r="B37" s="24" t="s">
        <v>282</v>
      </c>
      <c r="C37" s="24" t="s">
        <v>284</v>
      </c>
      <c r="D37" s="25" t="s">
        <v>580</v>
      </c>
    </row>
    <row r="38" spans="1:4">
      <c r="A38" s="70"/>
      <c r="B38" s="24" t="s">
        <v>283</v>
      </c>
      <c r="C38" s="24" t="s">
        <v>229</v>
      </c>
      <c r="D38" s="24"/>
    </row>
    <row r="39" spans="1:4">
      <c r="A39" s="70">
        <v>20</v>
      </c>
      <c r="B39" s="24" t="s">
        <v>285</v>
      </c>
      <c r="C39" s="24" t="s">
        <v>287</v>
      </c>
      <c r="D39" s="25" t="s">
        <v>581</v>
      </c>
    </row>
    <row r="40" spans="1:4">
      <c r="A40" s="70"/>
      <c r="B40" s="24" t="s">
        <v>286</v>
      </c>
      <c r="C40" s="24" t="s">
        <v>233</v>
      </c>
      <c r="D40" s="24"/>
    </row>
    <row r="41" spans="1:4">
      <c r="A41" s="70">
        <v>21</v>
      </c>
      <c r="B41" s="24" t="s">
        <v>288</v>
      </c>
      <c r="C41" s="24" t="s">
        <v>290</v>
      </c>
      <c r="D41" s="25" t="s">
        <v>582</v>
      </c>
    </row>
    <row r="42" spans="1:4">
      <c r="A42" s="70"/>
      <c r="B42" s="24" t="s">
        <v>289</v>
      </c>
      <c r="C42" s="24" t="s">
        <v>229</v>
      </c>
      <c r="D42" s="24"/>
    </row>
    <row r="43" spans="1:4">
      <c r="A43" s="70">
        <v>22</v>
      </c>
      <c r="B43" s="24" t="s">
        <v>291</v>
      </c>
      <c r="C43" s="24" t="s">
        <v>293</v>
      </c>
      <c r="D43" s="24"/>
    </row>
    <row r="44" spans="1:4">
      <c r="A44" s="70"/>
      <c r="B44" s="24" t="s">
        <v>292</v>
      </c>
      <c r="C44" s="24" t="s">
        <v>233</v>
      </c>
      <c r="D44" s="24"/>
    </row>
    <row r="45" spans="1:4">
      <c r="A45" s="70">
        <v>23</v>
      </c>
      <c r="B45" s="24" t="s">
        <v>294</v>
      </c>
      <c r="C45" s="24" t="s">
        <v>296</v>
      </c>
      <c r="D45" s="25" t="s">
        <v>583</v>
      </c>
    </row>
    <row r="46" spans="1:4">
      <c r="A46" s="70"/>
      <c r="B46" s="24" t="s">
        <v>295</v>
      </c>
      <c r="C46" s="24" t="s">
        <v>233</v>
      </c>
      <c r="D46" s="24"/>
    </row>
    <row r="47" spans="1:4" ht="30">
      <c r="A47" s="70">
        <v>24</v>
      </c>
      <c r="B47" s="24" t="s">
        <v>297</v>
      </c>
      <c r="C47" s="24" t="s">
        <v>299</v>
      </c>
      <c r="D47" s="25" t="s">
        <v>584</v>
      </c>
    </row>
    <row r="48" spans="1:4">
      <c r="A48" s="70"/>
      <c r="B48" s="24" t="s">
        <v>298</v>
      </c>
      <c r="C48" s="24" t="s">
        <v>300</v>
      </c>
      <c r="D48" s="24"/>
    </row>
    <row r="49" spans="1:4">
      <c r="A49" s="70">
        <v>25</v>
      </c>
      <c r="B49" s="24" t="s">
        <v>301</v>
      </c>
      <c r="C49" s="24" t="s">
        <v>303</v>
      </c>
      <c r="D49" s="25" t="s">
        <v>585</v>
      </c>
    </row>
    <row r="50" spans="1:4">
      <c r="A50" s="70"/>
      <c r="B50" s="24" t="s">
        <v>302</v>
      </c>
      <c r="C50" s="24" t="s">
        <v>233</v>
      </c>
      <c r="D50" s="24"/>
    </row>
    <row r="51" spans="1:4">
      <c r="A51" s="70">
        <v>26</v>
      </c>
      <c r="B51" s="24" t="s">
        <v>304</v>
      </c>
      <c r="C51" s="24" t="s">
        <v>306</v>
      </c>
      <c r="D51" s="24"/>
    </row>
    <row r="52" spans="1:4" ht="30">
      <c r="A52" s="70"/>
      <c r="B52" s="24" t="s">
        <v>305</v>
      </c>
      <c r="C52" s="24" t="s">
        <v>233</v>
      </c>
      <c r="D52" s="24"/>
    </row>
    <row r="53" spans="1:4">
      <c r="A53" s="70">
        <v>27</v>
      </c>
      <c r="B53" s="24" t="s">
        <v>307</v>
      </c>
      <c r="C53" s="24" t="s">
        <v>309</v>
      </c>
      <c r="D53" s="25" t="s">
        <v>586</v>
      </c>
    </row>
    <row r="54" spans="1:4">
      <c r="A54" s="70"/>
      <c r="B54" s="24" t="s">
        <v>308</v>
      </c>
      <c r="C54" s="24" t="s">
        <v>233</v>
      </c>
      <c r="D54" s="24"/>
    </row>
    <row r="55" spans="1:4">
      <c r="A55" s="70">
        <v>28</v>
      </c>
      <c r="B55" s="24" t="s">
        <v>310</v>
      </c>
      <c r="C55" s="24" t="s">
        <v>312</v>
      </c>
      <c r="D55" s="24"/>
    </row>
    <row r="56" spans="1:4">
      <c r="A56" s="70"/>
      <c r="B56" s="24" t="s">
        <v>311</v>
      </c>
      <c r="C56" s="24" t="s">
        <v>313</v>
      </c>
      <c r="D56" s="24"/>
    </row>
    <row r="57" spans="1:4">
      <c r="A57" s="70">
        <v>29</v>
      </c>
      <c r="B57" s="24" t="s">
        <v>314</v>
      </c>
      <c r="C57" s="24" t="s">
        <v>316</v>
      </c>
      <c r="D57" s="24"/>
    </row>
    <row r="58" spans="1:4">
      <c r="A58" s="70"/>
      <c r="B58" s="24" t="s">
        <v>315</v>
      </c>
      <c r="C58" s="24" t="s">
        <v>313</v>
      </c>
      <c r="D58" s="24"/>
    </row>
    <row r="59" spans="1:4">
      <c r="A59" s="70">
        <v>30</v>
      </c>
      <c r="B59" s="24" t="s">
        <v>317</v>
      </c>
      <c r="C59" s="24" t="s">
        <v>319</v>
      </c>
      <c r="D59" s="24"/>
    </row>
    <row r="60" spans="1:4">
      <c r="A60" s="70"/>
      <c r="B60" s="24" t="s">
        <v>318</v>
      </c>
      <c r="C60" s="24" t="s">
        <v>233</v>
      </c>
      <c r="D60" s="24"/>
    </row>
    <row r="61" spans="1:4">
      <c r="A61" s="70">
        <v>31</v>
      </c>
      <c r="B61" s="24" t="s">
        <v>320</v>
      </c>
      <c r="C61" s="24" t="s">
        <v>322</v>
      </c>
      <c r="D61" s="25" t="s">
        <v>587</v>
      </c>
    </row>
    <row r="62" spans="1:4">
      <c r="A62" s="70"/>
      <c r="B62" s="24" t="s">
        <v>321</v>
      </c>
      <c r="C62" s="24" t="s">
        <v>233</v>
      </c>
      <c r="D62" s="24"/>
    </row>
    <row r="63" spans="1:4">
      <c r="A63" s="70">
        <v>32</v>
      </c>
      <c r="B63" s="24" t="s">
        <v>323</v>
      </c>
      <c r="C63" s="24" t="s">
        <v>325</v>
      </c>
      <c r="D63" s="25" t="s">
        <v>588</v>
      </c>
    </row>
    <row r="64" spans="1:4">
      <c r="A64" s="70"/>
      <c r="B64" s="24" t="s">
        <v>324</v>
      </c>
      <c r="C64" s="24" t="s">
        <v>326</v>
      </c>
      <c r="D64" s="24"/>
    </row>
    <row r="65" spans="1:4">
      <c r="A65" s="70">
        <v>33</v>
      </c>
      <c r="B65" s="24" t="s">
        <v>327</v>
      </c>
      <c r="C65" s="24" t="s">
        <v>329</v>
      </c>
      <c r="D65" s="24"/>
    </row>
    <row r="66" spans="1:4">
      <c r="A66" s="70"/>
      <c r="B66" s="24" t="s">
        <v>328</v>
      </c>
      <c r="C66" s="24" t="s">
        <v>233</v>
      </c>
      <c r="D66" s="24"/>
    </row>
    <row r="67" spans="1:4">
      <c r="A67" s="70">
        <v>34</v>
      </c>
      <c r="B67" s="24" t="s">
        <v>330</v>
      </c>
      <c r="C67" s="24" t="s">
        <v>332</v>
      </c>
      <c r="D67" s="25" t="s">
        <v>589</v>
      </c>
    </row>
    <row r="68" spans="1:4">
      <c r="A68" s="70"/>
      <c r="B68" s="24" t="s">
        <v>331</v>
      </c>
      <c r="C68" s="24" t="s">
        <v>233</v>
      </c>
      <c r="D68" s="24"/>
    </row>
    <row r="69" spans="1:4" ht="30">
      <c r="A69" s="70">
        <v>35</v>
      </c>
      <c r="B69" s="24" t="s">
        <v>333</v>
      </c>
      <c r="C69" s="24" t="s">
        <v>335</v>
      </c>
      <c r="D69" s="24"/>
    </row>
    <row r="70" spans="1:4">
      <c r="A70" s="70"/>
      <c r="B70" s="24" t="s">
        <v>334</v>
      </c>
      <c r="C70" s="24" t="s">
        <v>233</v>
      </c>
      <c r="D70" s="24"/>
    </row>
    <row r="71" spans="1:4">
      <c r="A71" s="70">
        <v>36</v>
      </c>
      <c r="B71" s="24" t="s">
        <v>336</v>
      </c>
      <c r="C71" s="24" t="s">
        <v>338</v>
      </c>
      <c r="D71" s="25" t="s">
        <v>590</v>
      </c>
    </row>
    <row r="72" spans="1:4">
      <c r="A72" s="70"/>
      <c r="B72" s="24" t="s">
        <v>337</v>
      </c>
      <c r="C72" s="24" t="s">
        <v>229</v>
      </c>
      <c r="D72" s="24"/>
    </row>
    <row r="73" spans="1:4">
      <c r="A73" s="70">
        <v>37</v>
      </c>
      <c r="B73" s="24" t="s">
        <v>339</v>
      </c>
      <c r="C73" s="24" t="s">
        <v>341</v>
      </c>
      <c r="D73" s="24"/>
    </row>
    <row r="74" spans="1:4">
      <c r="A74" s="70"/>
      <c r="B74" s="24" t="s">
        <v>340</v>
      </c>
      <c r="C74" s="24" t="s">
        <v>233</v>
      </c>
      <c r="D74" s="24"/>
    </row>
    <row r="75" spans="1:4">
      <c r="A75" s="70">
        <v>38</v>
      </c>
      <c r="B75" s="24" t="s">
        <v>342</v>
      </c>
      <c r="C75" s="24" t="s">
        <v>344</v>
      </c>
      <c r="D75" s="24"/>
    </row>
    <row r="76" spans="1:4">
      <c r="A76" s="70"/>
      <c r="B76" s="24" t="s">
        <v>343</v>
      </c>
      <c r="C76" s="24" t="s">
        <v>233</v>
      </c>
      <c r="D76" s="24"/>
    </row>
    <row r="77" spans="1:4">
      <c r="A77" s="70">
        <v>39</v>
      </c>
      <c r="B77" s="24" t="s">
        <v>345</v>
      </c>
      <c r="C77" s="24" t="s">
        <v>347</v>
      </c>
      <c r="D77" s="25" t="s">
        <v>591</v>
      </c>
    </row>
    <row r="78" spans="1:4">
      <c r="A78" s="70"/>
      <c r="B78" s="24" t="s">
        <v>346</v>
      </c>
      <c r="C78" s="24" t="s">
        <v>313</v>
      </c>
      <c r="D78" s="24"/>
    </row>
    <row r="79" spans="1:4">
      <c r="A79" s="70">
        <v>40</v>
      </c>
      <c r="B79" s="24" t="s">
        <v>348</v>
      </c>
      <c r="C79" s="24" t="s">
        <v>350</v>
      </c>
      <c r="D79" s="25" t="s">
        <v>592</v>
      </c>
    </row>
    <row r="80" spans="1:4">
      <c r="A80" s="70"/>
      <c r="B80" s="24" t="s">
        <v>349</v>
      </c>
      <c r="C80" s="24" t="s">
        <v>233</v>
      </c>
      <c r="D80" s="24"/>
    </row>
    <row r="81" spans="1:4" ht="30">
      <c r="A81" s="70">
        <v>41</v>
      </c>
      <c r="B81" s="24" t="s">
        <v>351</v>
      </c>
      <c r="C81" s="24" t="s">
        <v>353</v>
      </c>
      <c r="D81" s="25" t="s">
        <v>217</v>
      </c>
    </row>
    <row r="82" spans="1:4">
      <c r="A82" s="70"/>
      <c r="B82" s="24" t="s">
        <v>352</v>
      </c>
      <c r="C82" s="24" t="s">
        <v>229</v>
      </c>
      <c r="D82" s="24"/>
    </row>
    <row r="83" spans="1:4">
      <c r="A83" s="70">
        <v>42</v>
      </c>
      <c r="B83" s="24" t="s">
        <v>354</v>
      </c>
      <c r="C83" s="24" t="s">
        <v>356</v>
      </c>
      <c r="D83" s="23" t="s">
        <v>593</v>
      </c>
    </row>
    <row r="84" spans="1:4">
      <c r="A84" s="70"/>
      <c r="B84" s="24" t="s">
        <v>355</v>
      </c>
      <c r="C84" s="24" t="s">
        <v>233</v>
      </c>
      <c r="D84" s="24"/>
    </row>
    <row r="85" spans="1:4">
      <c r="A85" s="70">
        <v>43</v>
      </c>
      <c r="B85" s="24" t="s">
        <v>357</v>
      </c>
      <c r="C85" s="24" t="s">
        <v>359</v>
      </c>
      <c r="D85" s="24"/>
    </row>
    <row r="86" spans="1:4">
      <c r="A86" s="70"/>
      <c r="B86" s="24" t="s">
        <v>358</v>
      </c>
      <c r="C86" s="24" t="s">
        <v>300</v>
      </c>
      <c r="D86" s="24"/>
    </row>
    <row r="87" spans="1:4">
      <c r="A87" s="70">
        <v>44</v>
      </c>
      <c r="B87" s="24" t="s">
        <v>360</v>
      </c>
      <c r="C87" s="24" t="s">
        <v>362</v>
      </c>
      <c r="D87" s="25" t="s">
        <v>594</v>
      </c>
    </row>
    <row r="88" spans="1:4">
      <c r="A88" s="70"/>
      <c r="B88" s="24" t="s">
        <v>361</v>
      </c>
      <c r="C88" s="24" t="s">
        <v>363</v>
      </c>
      <c r="D88" s="24"/>
    </row>
    <row r="89" spans="1:4">
      <c r="A89" s="70">
        <v>45</v>
      </c>
      <c r="B89" s="24" t="s">
        <v>364</v>
      </c>
      <c r="C89" s="24" t="s">
        <v>366</v>
      </c>
      <c r="D89" s="24"/>
    </row>
    <row r="90" spans="1:4">
      <c r="A90" s="70"/>
      <c r="B90" s="24" t="s">
        <v>365</v>
      </c>
      <c r="C90" s="24" t="s">
        <v>233</v>
      </c>
      <c r="D90" s="24"/>
    </row>
    <row r="91" spans="1:4">
      <c r="A91" s="70">
        <v>46</v>
      </c>
      <c r="B91" s="24" t="s">
        <v>367</v>
      </c>
      <c r="C91" s="24" t="s">
        <v>369</v>
      </c>
      <c r="D91" s="25" t="s">
        <v>595</v>
      </c>
    </row>
    <row r="92" spans="1:4">
      <c r="A92" s="70"/>
      <c r="B92" s="24" t="s">
        <v>368</v>
      </c>
      <c r="C92" s="24" t="s">
        <v>233</v>
      </c>
      <c r="D92" s="24"/>
    </row>
    <row r="93" spans="1:4">
      <c r="A93" s="70">
        <v>47</v>
      </c>
      <c r="B93" s="24" t="s">
        <v>370</v>
      </c>
      <c r="C93" s="24" t="s">
        <v>372</v>
      </c>
      <c r="D93" s="24"/>
    </row>
    <row r="94" spans="1:4">
      <c r="A94" s="70"/>
      <c r="B94" s="24" t="s">
        <v>371</v>
      </c>
      <c r="C94" s="24" t="s">
        <v>233</v>
      </c>
      <c r="D94" s="24"/>
    </row>
    <row r="95" spans="1:4">
      <c r="A95" s="70">
        <v>48</v>
      </c>
      <c r="B95" s="24" t="s">
        <v>373</v>
      </c>
      <c r="C95" s="24" t="s">
        <v>375</v>
      </c>
      <c r="D95" s="24"/>
    </row>
    <row r="96" spans="1:4">
      <c r="A96" s="70"/>
      <c r="B96" s="24" t="s">
        <v>374</v>
      </c>
      <c r="C96" s="24" t="s">
        <v>233</v>
      </c>
      <c r="D96" s="24"/>
    </row>
    <row r="97" spans="1:4">
      <c r="A97" s="70">
        <v>49</v>
      </c>
      <c r="B97" s="24" t="s">
        <v>376</v>
      </c>
      <c r="C97" s="24" t="s">
        <v>378</v>
      </c>
      <c r="D97" s="24"/>
    </row>
    <row r="98" spans="1:4">
      <c r="A98" s="70"/>
      <c r="B98" s="24" t="s">
        <v>377</v>
      </c>
      <c r="C98" s="24" t="s">
        <v>233</v>
      </c>
      <c r="D98" s="24"/>
    </row>
    <row r="99" spans="1:4" ht="30">
      <c r="A99" s="70">
        <v>50</v>
      </c>
      <c r="B99" s="24" t="s">
        <v>379</v>
      </c>
      <c r="C99" s="24" t="s">
        <v>381</v>
      </c>
      <c r="D99" s="24"/>
    </row>
    <row r="100" spans="1:4">
      <c r="A100" s="70"/>
      <c r="B100" s="24" t="s">
        <v>380</v>
      </c>
      <c r="C100" s="24" t="s">
        <v>233</v>
      </c>
      <c r="D100" s="24"/>
    </row>
    <row r="101" spans="1:4" ht="30">
      <c r="A101" s="70">
        <v>51</v>
      </c>
      <c r="B101" s="24" t="s">
        <v>382</v>
      </c>
      <c r="C101" s="24" t="s">
        <v>384</v>
      </c>
      <c r="D101" s="25" t="s">
        <v>596</v>
      </c>
    </row>
    <row r="102" spans="1:4">
      <c r="A102" s="70"/>
      <c r="B102" s="24" t="s">
        <v>383</v>
      </c>
      <c r="C102" s="24" t="s">
        <v>313</v>
      </c>
      <c r="D102" s="24"/>
    </row>
    <row r="103" spans="1:4">
      <c r="A103" s="70">
        <v>52</v>
      </c>
      <c r="B103" s="24" t="s">
        <v>385</v>
      </c>
      <c r="C103" s="24" t="s">
        <v>387</v>
      </c>
      <c r="D103" s="25" t="s">
        <v>597</v>
      </c>
    </row>
    <row r="104" spans="1:4">
      <c r="A104" s="70"/>
      <c r="B104" s="24" t="s">
        <v>386</v>
      </c>
      <c r="C104" s="24" t="s">
        <v>229</v>
      </c>
      <c r="D104" s="24"/>
    </row>
    <row r="105" spans="1:4">
      <c r="A105" s="70">
        <v>53</v>
      </c>
      <c r="B105" s="24" t="s">
        <v>388</v>
      </c>
      <c r="C105" s="24" t="s">
        <v>390</v>
      </c>
      <c r="D105" s="24"/>
    </row>
    <row r="106" spans="1:4">
      <c r="A106" s="70"/>
      <c r="B106" s="24" t="s">
        <v>389</v>
      </c>
      <c r="C106" s="24" t="s">
        <v>233</v>
      </c>
      <c r="D106" s="24"/>
    </row>
    <row r="107" spans="1:4">
      <c r="A107" s="70">
        <v>54</v>
      </c>
      <c r="B107" s="24" t="s">
        <v>391</v>
      </c>
      <c r="C107" s="24" t="s">
        <v>393</v>
      </c>
      <c r="D107" s="25" t="s">
        <v>598</v>
      </c>
    </row>
    <row r="108" spans="1:4">
      <c r="A108" s="70"/>
      <c r="B108" s="24" t="s">
        <v>392</v>
      </c>
      <c r="C108" s="24" t="s">
        <v>233</v>
      </c>
      <c r="D108" s="24"/>
    </row>
    <row r="109" spans="1:4">
      <c r="A109" s="70">
        <v>55</v>
      </c>
      <c r="B109" s="24" t="s">
        <v>394</v>
      </c>
      <c r="C109" s="24" t="s">
        <v>396</v>
      </c>
      <c r="D109" s="24"/>
    </row>
    <row r="110" spans="1:4">
      <c r="A110" s="70"/>
      <c r="B110" s="24" t="s">
        <v>395</v>
      </c>
      <c r="C110" s="24" t="s">
        <v>233</v>
      </c>
      <c r="D110" s="24"/>
    </row>
    <row r="111" spans="1:4">
      <c r="A111" s="70">
        <v>56</v>
      </c>
      <c r="B111" s="24" t="s">
        <v>397</v>
      </c>
      <c r="C111" s="24" t="s">
        <v>399</v>
      </c>
      <c r="D111" s="24"/>
    </row>
    <row r="112" spans="1:4">
      <c r="A112" s="70"/>
      <c r="B112" s="24" t="s">
        <v>398</v>
      </c>
      <c r="C112" s="24" t="s">
        <v>233</v>
      </c>
      <c r="D112" s="24"/>
    </row>
    <row r="113" spans="1:4">
      <c r="A113" s="70">
        <v>57</v>
      </c>
      <c r="B113" s="24" t="s">
        <v>400</v>
      </c>
      <c r="C113" s="24" t="s">
        <v>402</v>
      </c>
      <c r="D113" s="24"/>
    </row>
    <row r="114" spans="1:4">
      <c r="A114" s="70"/>
      <c r="B114" s="24" t="s">
        <v>401</v>
      </c>
      <c r="C114" s="24" t="s">
        <v>233</v>
      </c>
      <c r="D114" s="24"/>
    </row>
    <row r="115" spans="1:4">
      <c r="A115" s="70">
        <v>58</v>
      </c>
      <c r="B115" s="24" t="s">
        <v>403</v>
      </c>
      <c r="C115" s="24" t="s">
        <v>405</v>
      </c>
      <c r="D115" s="25" t="s">
        <v>600</v>
      </c>
    </row>
    <row r="116" spans="1:4">
      <c r="A116" s="70"/>
      <c r="B116" s="24" t="s">
        <v>404</v>
      </c>
      <c r="C116" s="24" t="s">
        <v>233</v>
      </c>
      <c r="D116" s="24"/>
    </row>
    <row r="117" spans="1:4">
      <c r="A117" s="70">
        <v>59</v>
      </c>
      <c r="B117" s="24" t="s">
        <v>406</v>
      </c>
      <c r="C117" s="24" t="s">
        <v>408</v>
      </c>
      <c r="D117" s="25" t="s">
        <v>599</v>
      </c>
    </row>
    <row r="118" spans="1:4">
      <c r="A118" s="70"/>
      <c r="B118" s="24" t="s">
        <v>407</v>
      </c>
      <c r="C118" s="24" t="s">
        <v>233</v>
      </c>
      <c r="D118" s="24"/>
    </row>
    <row r="119" spans="1:4">
      <c r="A119" s="70">
        <v>60</v>
      </c>
      <c r="B119" s="24" t="s">
        <v>409</v>
      </c>
      <c r="C119" s="24" t="s">
        <v>411</v>
      </c>
      <c r="D119" s="25" t="s">
        <v>601</v>
      </c>
    </row>
    <row r="120" spans="1:4">
      <c r="A120" s="70"/>
      <c r="B120" s="24" t="s">
        <v>410</v>
      </c>
      <c r="C120" s="24" t="s">
        <v>233</v>
      </c>
      <c r="D120" s="24"/>
    </row>
    <row r="121" spans="1:4">
      <c r="A121" s="70">
        <v>61</v>
      </c>
      <c r="B121" s="24" t="s">
        <v>412</v>
      </c>
      <c r="C121" s="24" t="s">
        <v>414</v>
      </c>
      <c r="D121" s="25" t="s">
        <v>602</v>
      </c>
    </row>
    <row r="122" spans="1:4">
      <c r="A122" s="70"/>
      <c r="B122" s="24" t="s">
        <v>413</v>
      </c>
      <c r="C122" s="24" t="s">
        <v>233</v>
      </c>
      <c r="D122" s="24"/>
    </row>
    <row r="123" spans="1:4">
      <c r="A123" s="70">
        <v>62</v>
      </c>
      <c r="B123" s="24" t="s">
        <v>415</v>
      </c>
      <c r="C123" s="24" t="s">
        <v>417</v>
      </c>
      <c r="D123" s="24"/>
    </row>
    <row r="124" spans="1:4">
      <c r="A124" s="70"/>
      <c r="B124" s="24" t="s">
        <v>416</v>
      </c>
      <c r="C124" s="24" t="s">
        <v>233</v>
      </c>
      <c r="D124" s="24"/>
    </row>
    <row r="125" spans="1:4" ht="30">
      <c r="A125" s="70">
        <v>63</v>
      </c>
      <c r="B125" s="24" t="s">
        <v>418</v>
      </c>
      <c r="C125" s="24" t="s">
        <v>420</v>
      </c>
      <c r="D125" s="24"/>
    </row>
    <row r="126" spans="1:4">
      <c r="A126" s="70"/>
      <c r="B126" s="24" t="s">
        <v>419</v>
      </c>
      <c r="C126" s="24" t="s">
        <v>300</v>
      </c>
      <c r="D126" s="24"/>
    </row>
    <row r="127" spans="1:4">
      <c r="A127" s="70">
        <v>64</v>
      </c>
      <c r="B127" s="24" t="s">
        <v>421</v>
      </c>
      <c r="C127" s="24" t="s">
        <v>423</v>
      </c>
      <c r="D127" s="24"/>
    </row>
    <row r="128" spans="1:4">
      <c r="A128" s="70"/>
      <c r="B128" s="24" t="s">
        <v>422</v>
      </c>
      <c r="C128" s="24" t="s">
        <v>233</v>
      </c>
      <c r="D128" s="24"/>
    </row>
    <row r="129" spans="1:4">
      <c r="A129" s="70">
        <v>65</v>
      </c>
      <c r="B129" s="24" t="s">
        <v>424</v>
      </c>
      <c r="C129" s="24" t="s">
        <v>426</v>
      </c>
      <c r="D129" s="24"/>
    </row>
    <row r="130" spans="1:4">
      <c r="A130" s="70"/>
      <c r="B130" s="24" t="s">
        <v>425</v>
      </c>
      <c r="C130" s="24" t="s">
        <v>233</v>
      </c>
      <c r="D130" s="24"/>
    </row>
    <row r="131" spans="1:4" ht="30">
      <c r="A131" s="70">
        <v>66</v>
      </c>
      <c r="B131" s="24" t="s">
        <v>427</v>
      </c>
      <c r="C131" s="24" t="s">
        <v>429</v>
      </c>
      <c r="D131" s="25" t="s">
        <v>603</v>
      </c>
    </row>
    <row r="132" spans="1:4">
      <c r="A132" s="70"/>
      <c r="B132" s="24" t="s">
        <v>428</v>
      </c>
      <c r="C132" s="24" t="s">
        <v>233</v>
      </c>
      <c r="D132" s="24"/>
    </row>
    <row r="133" spans="1:4">
      <c r="A133" s="70">
        <v>67</v>
      </c>
      <c r="B133" s="24" t="s">
        <v>430</v>
      </c>
      <c r="C133" s="24" t="s">
        <v>432</v>
      </c>
      <c r="D133" s="25" t="s">
        <v>604</v>
      </c>
    </row>
    <row r="134" spans="1:4">
      <c r="A134" s="70"/>
      <c r="B134" s="24" t="s">
        <v>431</v>
      </c>
      <c r="C134" s="24" t="s">
        <v>233</v>
      </c>
      <c r="D134" s="24"/>
    </row>
    <row r="135" spans="1:4" ht="30">
      <c r="A135" s="70">
        <v>68</v>
      </c>
      <c r="B135" s="24" t="s">
        <v>433</v>
      </c>
      <c r="C135" s="24" t="s">
        <v>435</v>
      </c>
      <c r="D135" s="25" t="s">
        <v>605</v>
      </c>
    </row>
    <row r="136" spans="1:4">
      <c r="A136" s="70"/>
      <c r="B136" s="24" t="s">
        <v>434</v>
      </c>
      <c r="C136" s="24" t="s">
        <v>233</v>
      </c>
      <c r="D136" s="24"/>
    </row>
    <row r="137" spans="1:4">
      <c r="A137" s="70">
        <v>69</v>
      </c>
      <c r="B137" s="24" t="s">
        <v>436</v>
      </c>
      <c r="C137" s="24" t="s">
        <v>438</v>
      </c>
      <c r="D137" s="25" t="s">
        <v>606</v>
      </c>
    </row>
    <row r="138" spans="1:4">
      <c r="A138" s="70"/>
      <c r="B138" s="24" t="s">
        <v>437</v>
      </c>
      <c r="C138" s="24" t="s">
        <v>233</v>
      </c>
      <c r="D138" s="24"/>
    </row>
    <row r="139" spans="1:4">
      <c r="A139" s="70">
        <v>70</v>
      </c>
      <c r="B139" s="24" t="s">
        <v>439</v>
      </c>
      <c r="C139" s="24" t="s">
        <v>441</v>
      </c>
      <c r="D139" s="25" t="s">
        <v>607</v>
      </c>
    </row>
    <row r="140" spans="1:4">
      <c r="A140" s="70"/>
      <c r="B140" s="24" t="s">
        <v>440</v>
      </c>
      <c r="C140" s="24" t="s">
        <v>233</v>
      </c>
      <c r="D140" s="24"/>
    </row>
    <row r="141" spans="1:4">
      <c r="A141" s="70">
        <v>71</v>
      </c>
      <c r="B141" s="24" t="s">
        <v>442</v>
      </c>
      <c r="C141" s="24" t="s">
        <v>444</v>
      </c>
      <c r="D141" s="25" t="s">
        <v>610</v>
      </c>
    </row>
    <row r="142" spans="1:4">
      <c r="A142" s="70"/>
      <c r="B142" s="24" t="s">
        <v>443</v>
      </c>
      <c r="C142" s="24" t="s">
        <v>233</v>
      </c>
      <c r="D142" s="24"/>
    </row>
    <row r="143" spans="1:4">
      <c r="A143" s="70">
        <v>72</v>
      </c>
      <c r="B143" s="24" t="s">
        <v>445</v>
      </c>
      <c r="C143" s="24" t="s">
        <v>447</v>
      </c>
      <c r="D143" s="24"/>
    </row>
    <row r="144" spans="1:4">
      <c r="A144" s="70"/>
      <c r="B144" s="24" t="s">
        <v>446</v>
      </c>
      <c r="C144" s="24" t="s">
        <v>233</v>
      </c>
      <c r="D144" s="24"/>
    </row>
    <row r="145" spans="1:4">
      <c r="A145" s="70">
        <v>73</v>
      </c>
      <c r="B145" s="24" t="s">
        <v>448</v>
      </c>
      <c r="C145" s="24" t="s">
        <v>450</v>
      </c>
      <c r="D145" s="24"/>
    </row>
    <row r="146" spans="1:4">
      <c r="A146" s="70"/>
      <c r="B146" s="24" t="s">
        <v>449</v>
      </c>
      <c r="C146" s="24" t="s">
        <v>233</v>
      </c>
      <c r="D146" s="24"/>
    </row>
    <row r="147" spans="1:4">
      <c r="A147" s="70">
        <v>74</v>
      </c>
      <c r="B147" s="24" t="s">
        <v>451</v>
      </c>
      <c r="C147" s="24" t="s">
        <v>453</v>
      </c>
      <c r="D147" s="25" t="s">
        <v>609</v>
      </c>
    </row>
    <row r="148" spans="1:4">
      <c r="A148" s="70"/>
      <c r="B148" s="24" t="s">
        <v>452</v>
      </c>
      <c r="C148" s="24" t="s">
        <v>229</v>
      </c>
      <c r="D148" s="24"/>
    </row>
    <row r="149" spans="1:4">
      <c r="A149" s="70">
        <v>75</v>
      </c>
      <c r="B149" s="24" t="s">
        <v>454</v>
      </c>
      <c r="C149" s="24" t="s">
        <v>456</v>
      </c>
      <c r="D149" s="25" t="s">
        <v>220</v>
      </c>
    </row>
    <row r="150" spans="1:4">
      <c r="A150" s="70"/>
      <c r="B150" s="24" t="s">
        <v>455</v>
      </c>
      <c r="C150" s="24" t="s">
        <v>233</v>
      </c>
      <c r="D150" s="24"/>
    </row>
    <row r="151" spans="1:4">
      <c r="A151" s="70">
        <v>76</v>
      </c>
      <c r="B151" s="24" t="s">
        <v>457</v>
      </c>
      <c r="C151" s="24" t="s">
        <v>459</v>
      </c>
      <c r="D151" s="24"/>
    </row>
    <row r="152" spans="1:4">
      <c r="A152" s="70"/>
      <c r="B152" s="24" t="s">
        <v>458</v>
      </c>
      <c r="C152" s="24" t="s">
        <v>233</v>
      </c>
      <c r="D152" s="24"/>
    </row>
    <row r="153" spans="1:4">
      <c r="A153" s="70">
        <v>77</v>
      </c>
      <c r="B153" s="24" t="s">
        <v>460</v>
      </c>
      <c r="C153" s="24" t="s">
        <v>462</v>
      </c>
      <c r="D153" s="24"/>
    </row>
    <row r="154" spans="1:4">
      <c r="A154" s="70"/>
      <c r="B154" s="24" t="s">
        <v>461</v>
      </c>
      <c r="C154" s="24" t="s">
        <v>233</v>
      </c>
      <c r="D154" s="24"/>
    </row>
    <row r="155" spans="1:4">
      <c r="A155" s="70">
        <v>78</v>
      </c>
      <c r="B155" s="24" t="s">
        <v>463</v>
      </c>
      <c r="C155" s="24" t="s">
        <v>465</v>
      </c>
      <c r="D155" s="25" t="s">
        <v>608</v>
      </c>
    </row>
    <row r="156" spans="1:4">
      <c r="A156" s="70"/>
      <c r="B156" s="24" t="s">
        <v>464</v>
      </c>
      <c r="C156" s="24" t="s">
        <v>326</v>
      </c>
      <c r="D156" s="24"/>
    </row>
    <row r="157" spans="1:4">
      <c r="A157" s="70">
        <v>79</v>
      </c>
      <c r="B157" s="24" t="s">
        <v>466</v>
      </c>
      <c r="C157" s="24" t="s">
        <v>468</v>
      </c>
      <c r="D157" s="24"/>
    </row>
    <row r="158" spans="1:4">
      <c r="A158" s="70"/>
      <c r="B158" s="24" t="s">
        <v>467</v>
      </c>
      <c r="C158" s="24" t="s">
        <v>233</v>
      </c>
      <c r="D158" s="24"/>
    </row>
    <row r="159" spans="1:4" ht="30">
      <c r="A159" s="70">
        <v>80</v>
      </c>
      <c r="B159" s="24" t="s">
        <v>469</v>
      </c>
      <c r="C159" s="24" t="s">
        <v>471</v>
      </c>
      <c r="D159" s="24"/>
    </row>
    <row r="160" spans="1:4" ht="30">
      <c r="A160" s="70"/>
      <c r="B160" s="24" t="s">
        <v>470</v>
      </c>
      <c r="C160" s="24" t="s">
        <v>233</v>
      </c>
      <c r="D160" s="24"/>
    </row>
    <row r="161" spans="1:4">
      <c r="A161" s="70">
        <v>81</v>
      </c>
      <c r="B161" s="24" t="s">
        <v>472</v>
      </c>
      <c r="C161" s="24" t="s">
        <v>474</v>
      </c>
      <c r="D161" s="25" t="s">
        <v>611</v>
      </c>
    </row>
    <row r="162" spans="1:4" ht="30">
      <c r="A162" s="70"/>
      <c r="B162" s="24" t="s">
        <v>473</v>
      </c>
      <c r="C162" s="24" t="s">
        <v>233</v>
      </c>
      <c r="D162" s="24"/>
    </row>
    <row r="163" spans="1:4" ht="30">
      <c r="A163" s="70">
        <v>82</v>
      </c>
      <c r="B163" s="24" t="s">
        <v>475</v>
      </c>
      <c r="C163" s="24" t="s">
        <v>477</v>
      </c>
      <c r="D163" s="24"/>
    </row>
    <row r="164" spans="1:4">
      <c r="A164" s="70"/>
      <c r="B164" s="24" t="s">
        <v>476</v>
      </c>
      <c r="C164" s="24" t="s">
        <v>233</v>
      </c>
      <c r="D164" s="24"/>
    </row>
    <row r="165" spans="1:4">
      <c r="A165" s="70">
        <v>83</v>
      </c>
      <c r="B165" s="24" t="s">
        <v>478</v>
      </c>
      <c r="C165" s="24" t="s">
        <v>480</v>
      </c>
      <c r="D165" s="25" t="s">
        <v>616</v>
      </c>
    </row>
    <row r="166" spans="1:4">
      <c r="A166" s="70"/>
      <c r="B166" s="24" t="s">
        <v>479</v>
      </c>
      <c r="C166" s="24" t="s">
        <v>233</v>
      </c>
      <c r="D166" s="24"/>
    </row>
    <row r="167" spans="1:4">
      <c r="A167" s="70">
        <v>84</v>
      </c>
      <c r="B167" s="24" t="s">
        <v>481</v>
      </c>
      <c r="C167" s="24" t="s">
        <v>483</v>
      </c>
      <c r="D167" s="24"/>
    </row>
    <row r="168" spans="1:4">
      <c r="A168" s="70"/>
      <c r="B168" s="24" t="s">
        <v>482</v>
      </c>
      <c r="C168" s="24" t="s">
        <v>233</v>
      </c>
      <c r="D168" s="24"/>
    </row>
    <row r="169" spans="1:4">
      <c r="A169" s="70">
        <v>85</v>
      </c>
      <c r="B169" s="24" t="s">
        <v>484</v>
      </c>
      <c r="C169" s="24" t="s">
        <v>486</v>
      </c>
      <c r="D169" s="25" t="s">
        <v>615</v>
      </c>
    </row>
    <row r="170" spans="1:4" ht="30">
      <c r="A170" s="70"/>
      <c r="B170" s="24" t="s">
        <v>485</v>
      </c>
      <c r="C170" s="24" t="s">
        <v>233</v>
      </c>
      <c r="D170" s="24"/>
    </row>
    <row r="171" spans="1:4">
      <c r="A171" s="70">
        <v>86</v>
      </c>
      <c r="B171" s="24" t="s">
        <v>487</v>
      </c>
      <c r="C171" s="24" t="s">
        <v>489</v>
      </c>
      <c r="D171" s="24"/>
    </row>
    <row r="172" spans="1:4">
      <c r="A172" s="70"/>
      <c r="B172" s="24" t="s">
        <v>488</v>
      </c>
      <c r="C172" s="24" t="s">
        <v>233</v>
      </c>
      <c r="D172" s="24"/>
    </row>
    <row r="173" spans="1:4">
      <c r="A173" s="70">
        <v>87</v>
      </c>
      <c r="B173" s="24" t="s">
        <v>490</v>
      </c>
      <c r="C173" s="24" t="s">
        <v>492</v>
      </c>
      <c r="D173" s="25" t="s">
        <v>614</v>
      </c>
    </row>
    <row r="174" spans="1:4">
      <c r="A174" s="70"/>
      <c r="B174" s="24" t="s">
        <v>491</v>
      </c>
      <c r="C174" s="24" t="s">
        <v>229</v>
      </c>
      <c r="D174" s="24"/>
    </row>
    <row r="175" spans="1:4">
      <c r="A175" s="70">
        <v>88</v>
      </c>
      <c r="B175" s="24" t="s">
        <v>493</v>
      </c>
      <c r="C175" s="24" t="s">
        <v>495</v>
      </c>
      <c r="D175" s="25" t="s">
        <v>613</v>
      </c>
    </row>
    <row r="176" spans="1:4">
      <c r="A176" s="70"/>
      <c r="B176" s="24" t="s">
        <v>494</v>
      </c>
      <c r="C176" s="24" t="s">
        <v>496</v>
      </c>
      <c r="D176" s="24"/>
    </row>
    <row r="177" spans="1:4">
      <c r="A177" s="70">
        <v>89</v>
      </c>
      <c r="B177" s="24" t="s">
        <v>497</v>
      </c>
      <c r="C177" s="24" t="s">
        <v>499</v>
      </c>
      <c r="D177" s="25" t="s">
        <v>612</v>
      </c>
    </row>
    <row r="178" spans="1:4">
      <c r="A178" s="70"/>
      <c r="B178" s="24" t="s">
        <v>498</v>
      </c>
      <c r="C178" s="24" t="s">
        <v>233</v>
      </c>
      <c r="D178" s="24"/>
    </row>
    <row r="179" spans="1:4">
      <c r="A179" s="70">
        <v>90</v>
      </c>
      <c r="B179" s="24" t="s">
        <v>500</v>
      </c>
      <c r="C179" s="24" t="s">
        <v>502</v>
      </c>
      <c r="D179" s="24"/>
    </row>
    <row r="180" spans="1:4">
      <c r="A180" s="70"/>
      <c r="B180" s="24" t="s">
        <v>501</v>
      </c>
      <c r="C180" s="24" t="s">
        <v>233</v>
      </c>
      <c r="D180" s="24"/>
    </row>
    <row r="181" spans="1:4">
      <c r="A181" s="70">
        <v>91</v>
      </c>
      <c r="B181" s="24" t="s">
        <v>503</v>
      </c>
      <c r="C181" s="24" t="s">
        <v>505</v>
      </c>
      <c r="D181" s="24"/>
    </row>
    <row r="182" spans="1:4">
      <c r="A182" s="70"/>
      <c r="B182" s="24" t="s">
        <v>504</v>
      </c>
      <c r="C182" s="24" t="s">
        <v>506</v>
      </c>
      <c r="D182" s="24"/>
    </row>
    <row r="183" spans="1:4">
      <c r="A183" s="70">
        <v>92</v>
      </c>
      <c r="B183" s="24" t="s">
        <v>507</v>
      </c>
      <c r="C183" s="24" t="s">
        <v>509</v>
      </c>
      <c r="D183" s="24"/>
    </row>
    <row r="184" spans="1:4">
      <c r="A184" s="70"/>
      <c r="B184" s="24" t="s">
        <v>508</v>
      </c>
      <c r="C184" s="24" t="s">
        <v>233</v>
      </c>
      <c r="D184" s="24"/>
    </row>
    <row r="185" spans="1:4" ht="30">
      <c r="A185" s="70">
        <v>93</v>
      </c>
      <c r="B185" s="24" t="s">
        <v>510</v>
      </c>
      <c r="C185" s="24" t="s">
        <v>512</v>
      </c>
      <c r="D185" s="24"/>
    </row>
    <row r="186" spans="1:4">
      <c r="A186" s="70"/>
      <c r="B186" s="24" t="s">
        <v>511</v>
      </c>
      <c r="C186" s="24" t="s">
        <v>233</v>
      </c>
      <c r="D186" s="24"/>
    </row>
    <row r="187" spans="1:4" ht="30">
      <c r="A187" s="70">
        <v>94</v>
      </c>
      <c r="B187" s="24" t="s">
        <v>513</v>
      </c>
      <c r="C187" s="24" t="s">
        <v>515</v>
      </c>
      <c r="D187" s="24"/>
    </row>
    <row r="188" spans="1:4">
      <c r="A188" s="70"/>
      <c r="B188" s="24" t="s">
        <v>514</v>
      </c>
      <c r="C188" s="24" t="s">
        <v>233</v>
      </c>
      <c r="D188" s="24"/>
    </row>
    <row r="189" spans="1:4">
      <c r="A189" s="70">
        <v>95</v>
      </c>
      <c r="B189" s="24" t="s">
        <v>516</v>
      </c>
      <c r="C189" s="24" t="s">
        <v>518</v>
      </c>
      <c r="D189" s="25" t="s">
        <v>618</v>
      </c>
    </row>
    <row r="190" spans="1:4">
      <c r="A190" s="70"/>
      <c r="B190" s="24" t="s">
        <v>517</v>
      </c>
      <c r="C190" s="24" t="s">
        <v>233</v>
      </c>
      <c r="D190" s="24"/>
    </row>
    <row r="191" spans="1:4">
      <c r="A191" s="70">
        <v>96</v>
      </c>
      <c r="B191" s="24" t="s">
        <v>519</v>
      </c>
      <c r="C191" s="24" t="s">
        <v>521</v>
      </c>
      <c r="D191" s="25" t="s">
        <v>617</v>
      </c>
    </row>
    <row r="192" spans="1:4">
      <c r="A192" s="70"/>
      <c r="B192" s="24" t="s">
        <v>520</v>
      </c>
      <c r="C192" s="24" t="s">
        <v>233</v>
      </c>
      <c r="D192" s="24"/>
    </row>
    <row r="193" spans="1:4">
      <c r="A193" s="70">
        <v>97</v>
      </c>
      <c r="B193" s="24" t="s">
        <v>522</v>
      </c>
      <c r="C193" s="24" t="s">
        <v>524</v>
      </c>
      <c r="D193" s="24"/>
    </row>
    <row r="194" spans="1:4" ht="30">
      <c r="A194" s="70"/>
      <c r="B194" s="24" t="s">
        <v>523</v>
      </c>
      <c r="C194" s="24" t="s">
        <v>233</v>
      </c>
      <c r="D194" s="24"/>
    </row>
    <row r="195" spans="1:4">
      <c r="A195" s="70">
        <v>98</v>
      </c>
      <c r="B195" s="24" t="s">
        <v>525</v>
      </c>
      <c r="C195" s="24" t="s">
        <v>527</v>
      </c>
      <c r="D195" s="24"/>
    </row>
    <row r="196" spans="1:4">
      <c r="A196" s="70"/>
      <c r="B196" s="24" t="s">
        <v>526</v>
      </c>
      <c r="C196" s="24" t="s">
        <v>233</v>
      </c>
      <c r="D196" s="24"/>
    </row>
    <row r="197" spans="1:4">
      <c r="A197" s="70">
        <v>99</v>
      </c>
      <c r="B197" s="24" t="s">
        <v>528</v>
      </c>
      <c r="C197" s="24" t="s">
        <v>530</v>
      </c>
      <c r="D197" s="24"/>
    </row>
    <row r="198" spans="1:4">
      <c r="A198" s="70"/>
      <c r="B198" s="24" t="s">
        <v>529</v>
      </c>
      <c r="C198" s="24" t="s">
        <v>233</v>
      </c>
      <c r="D198" s="24"/>
    </row>
    <row r="199" spans="1:4">
      <c r="A199" s="70">
        <v>100</v>
      </c>
      <c r="B199" s="24" t="s">
        <v>531</v>
      </c>
      <c r="C199" s="24" t="s">
        <v>533</v>
      </c>
      <c r="D199" s="24"/>
    </row>
    <row r="200" spans="1:4">
      <c r="A200" s="70"/>
      <c r="B200" s="24" t="s">
        <v>532</v>
      </c>
      <c r="C200" s="24" t="s">
        <v>326</v>
      </c>
      <c r="D200" s="24"/>
    </row>
    <row r="201" spans="1:4">
      <c r="A201" s="70">
        <v>101</v>
      </c>
      <c r="B201" s="24" t="s">
        <v>534</v>
      </c>
      <c r="C201" s="24" t="s">
        <v>536</v>
      </c>
      <c r="D201" s="24"/>
    </row>
    <row r="202" spans="1:4">
      <c r="A202" s="70"/>
      <c r="B202" s="24" t="s">
        <v>535</v>
      </c>
      <c r="C202" s="24" t="s">
        <v>233</v>
      </c>
      <c r="D202" s="24"/>
    </row>
    <row r="203" spans="1:4">
      <c r="A203" s="70">
        <v>102</v>
      </c>
      <c r="B203" s="24" t="s">
        <v>537</v>
      </c>
      <c r="C203" s="24" t="s">
        <v>539</v>
      </c>
      <c r="D203" s="24"/>
    </row>
    <row r="204" spans="1:4">
      <c r="A204" s="70"/>
      <c r="B204" s="24" t="s">
        <v>538</v>
      </c>
      <c r="C204" s="24" t="s">
        <v>233</v>
      </c>
      <c r="D204" s="24"/>
    </row>
    <row r="205" spans="1:4">
      <c r="A205" s="70">
        <v>103</v>
      </c>
      <c r="B205" s="24" t="s">
        <v>540</v>
      </c>
      <c r="C205" s="24" t="s">
        <v>542</v>
      </c>
      <c r="D205" s="25" t="s">
        <v>620</v>
      </c>
    </row>
    <row r="206" spans="1:4">
      <c r="A206" s="70"/>
      <c r="B206" s="24" t="s">
        <v>541</v>
      </c>
      <c r="C206" s="24" t="s">
        <v>233</v>
      </c>
      <c r="D206" s="24"/>
    </row>
    <row r="207" spans="1:4" ht="30">
      <c r="A207" s="70">
        <v>104</v>
      </c>
      <c r="B207" s="24" t="s">
        <v>543</v>
      </c>
      <c r="C207" s="24" t="s">
        <v>545</v>
      </c>
      <c r="D207" s="25" t="s">
        <v>619</v>
      </c>
    </row>
    <row r="208" spans="1:4">
      <c r="A208" s="70"/>
      <c r="B208" s="24" t="s">
        <v>544</v>
      </c>
      <c r="C208" s="24" t="s">
        <v>229</v>
      </c>
      <c r="D208" s="24"/>
    </row>
    <row r="209" spans="1:4">
      <c r="A209" s="70">
        <v>105</v>
      </c>
      <c r="B209" s="24" t="s">
        <v>546</v>
      </c>
      <c r="C209" s="24" t="s">
        <v>548</v>
      </c>
      <c r="D209" s="24"/>
    </row>
    <row r="210" spans="1:4">
      <c r="A210" s="70"/>
      <c r="B210" s="24" t="s">
        <v>547</v>
      </c>
      <c r="C210" s="24" t="s">
        <v>233</v>
      </c>
      <c r="D210" s="24"/>
    </row>
    <row r="211" spans="1:4">
      <c r="A211" s="70">
        <v>106</v>
      </c>
      <c r="B211" s="24" t="s">
        <v>549</v>
      </c>
      <c r="C211" s="24" t="s">
        <v>551</v>
      </c>
      <c r="D211" s="24"/>
    </row>
    <row r="212" spans="1:4">
      <c r="A212" s="70"/>
      <c r="B212" s="24" t="s">
        <v>550</v>
      </c>
      <c r="C212" s="24" t="s">
        <v>233</v>
      </c>
      <c r="D212" s="24"/>
    </row>
    <row r="213" spans="1:4">
      <c r="A213" s="70">
        <v>107</v>
      </c>
      <c r="B213" s="24" t="s">
        <v>552</v>
      </c>
      <c r="C213" s="24" t="s">
        <v>554</v>
      </c>
      <c r="D213" s="24"/>
    </row>
    <row r="214" spans="1:4">
      <c r="A214" s="70"/>
      <c r="B214" s="24" t="s">
        <v>553</v>
      </c>
      <c r="C214" s="24" t="s">
        <v>233</v>
      </c>
      <c r="D214" s="24"/>
    </row>
    <row r="215" spans="1:4">
      <c r="A215" s="70">
        <v>108</v>
      </c>
      <c r="B215" s="24" t="s">
        <v>555</v>
      </c>
      <c r="C215" s="24" t="s">
        <v>557</v>
      </c>
      <c r="D215" s="24"/>
    </row>
    <row r="216" spans="1:4">
      <c r="A216" s="70"/>
      <c r="B216" s="24" t="s">
        <v>556</v>
      </c>
      <c r="C216" s="24" t="s">
        <v>233</v>
      </c>
      <c r="D216" s="24"/>
    </row>
    <row r="217" spans="1:4">
      <c r="A217" s="70">
        <v>109</v>
      </c>
      <c r="B217" s="24" t="s">
        <v>558</v>
      </c>
      <c r="C217" s="24" t="s">
        <v>560</v>
      </c>
      <c r="D217" s="24"/>
    </row>
    <row r="218" spans="1:4">
      <c r="A218" s="70"/>
      <c r="B218" s="24" t="s">
        <v>559</v>
      </c>
      <c r="C218" s="24" t="s">
        <v>229</v>
      </c>
      <c r="D218" s="24"/>
    </row>
    <row r="219" spans="1:4">
      <c r="A219" s="70">
        <v>110</v>
      </c>
      <c r="B219" s="24" t="s">
        <v>561</v>
      </c>
      <c r="C219" s="24" t="s">
        <v>423</v>
      </c>
      <c r="D219" s="24"/>
    </row>
    <row r="220" spans="1:4" ht="30">
      <c r="A220" s="70"/>
      <c r="B220" s="24" t="s">
        <v>562</v>
      </c>
      <c r="C220" s="24" t="s">
        <v>233</v>
      </c>
      <c r="D220" s="24"/>
    </row>
    <row r="221" spans="1:4">
      <c r="A221" s="70">
        <v>111</v>
      </c>
      <c r="B221" s="24" t="s">
        <v>563</v>
      </c>
      <c r="C221" s="24" t="s">
        <v>565</v>
      </c>
      <c r="D221" s="24"/>
    </row>
    <row r="222" spans="1:4">
      <c r="A222" s="70"/>
      <c r="B222" s="24" t="s">
        <v>564</v>
      </c>
      <c r="C222" s="24" t="s">
        <v>233</v>
      </c>
      <c r="D222" s="24"/>
    </row>
    <row r="223" spans="1:4">
      <c r="A223" s="70">
        <v>112</v>
      </c>
      <c r="B223" s="24" t="s">
        <v>566</v>
      </c>
      <c r="C223" s="24" t="s">
        <v>568</v>
      </c>
      <c r="D223" s="25" t="s">
        <v>621</v>
      </c>
    </row>
    <row r="224" spans="1:4">
      <c r="A224" s="70"/>
      <c r="B224" s="24" t="s">
        <v>567</v>
      </c>
      <c r="C224" s="24" t="s">
        <v>233</v>
      </c>
      <c r="D224" s="24"/>
    </row>
    <row r="225" spans="1:1">
      <c r="A225" s="70"/>
    </row>
    <row r="226" spans="1:1">
      <c r="A226" s="70"/>
    </row>
    <row r="227" spans="1:1">
      <c r="A227" s="70"/>
    </row>
    <row r="228" spans="1:1">
      <c r="A228" s="70"/>
    </row>
    <row r="229" spans="1:1">
      <c r="A229" s="70"/>
    </row>
    <row r="230" spans="1:1">
      <c r="A230" s="70"/>
    </row>
    <row r="231" spans="1:1">
      <c r="A231" s="70"/>
    </row>
    <row r="232" spans="1:1">
      <c r="A232" s="70"/>
    </row>
    <row r="233" spans="1:1">
      <c r="A233" s="70"/>
    </row>
    <row r="234" spans="1:1">
      <c r="A234" s="70"/>
    </row>
    <row r="235" spans="1:1">
      <c r="A235" s="70"/>
    </row>
    <row r="236" spans="1:1">
      <c r="A236" s="70"/>
    </row>
    <row r="237" spans="1:1">
      <c r="A237" s="70"/>
    </row>
    <row r="238" spans="1:1">
      <c r="A238" s="70"/>
    </row>
    <row r="239" spans="1:1">
      <c r="A239" s="70"/>
    </row>
    <row r="240" spans="1:1">
      <c r="A240" s="70"/>
    </row>
    <row r="241" spans="1:1">
      <c r="A241" s="70"/>
    </row>
    <row r="242" spans="1:1">
      <c r="A242" s="70"/>
    </row>
    <row r="243" spans="1:1">
      <c r="A243" s="70"/>
    </row>
    <row r="244" spans="1:1">
      <c r="A244" s="70"/>
    </row>
    <row r="245" spans="1:1">
      <c r="A245" s="70"/>
    </row>
    <row r="246" spans="1:1">
      <c r="A246" s="70"/>
    </row>
    <row r="247" spans="1:1">
      <c r="A247" s="70"/>
    </row>
    <row r="248" spans="1:1">
      <c r="A248" s="70"/>
    </row>
    <row r="249" spans="1:1">
      <c r="A249" s="70"/>
    </row>
    <row r="250" spans="1:1">
      <c r="A250" s="70"/>
    </row>
    <row r="251" spans="1:1">
      <c r="A251" s="70"/>
    </row>
    <row r="252" spans="1:1">
      <c r="A252" s="70"/>
    </row>
    <row r="253" spans="1:1">
      <c r="A253" s="70"/>
    </row>
    <row r="254" spans="1:1">
      <c r="A254" s="70"/>
    </row>
    <row r="255" spans="1:1">
      <c r="A255" s="70"/>
    </row>
    <row r="256" spans="1:1">
      <c r="A256" s="70"/>
    </row>
  </sheetData>
  <mergeCells count="128">
    <mergeCell ref="A255:A256"/>
    <mergeCell ref="A243:A244"/>
    <mergeCell ref="A245:A246"/>
    <mergeCell ref="A247:A248"/>
    <mergeCell ref="A249:A250"/>
    <mergeCell ref="A251:A252"/>
    <mergeCell ref="A253:A254"/>
    <mergeCell ref="A231:A232"/>
    <mergeCell ref="A233:A234"/>
    <mergeCell ref="A235:A236"/>
    <mergeCell ref="A237:A238"/>
    <mergeCell ref="A239:A240"/>
    <mergeCell ref="A241:A242"/>
    <mergeCell ref="A219:A220"/>
    <mergeCell ref="A221:A222"/>
    <mergeCell ref="A223:A224"/>
    <mergeCell ref="A225:A226"/>
    <mergeCell ref="A227:A228"/>
    <mergeCell ref="A229:A230"/>
    <mergeCell ref="A207:A208"/>
    <mergeCell ref="A209:A210"/>
    <mergeCell ref="A211:A212"/>
    <mergeCell ref="A213:A214"/>
    <mergeCell ref="A215:A216"/>
    <mergeCell ref="A217:A218"/>
    <mergeCell ref="A195:A196"/>
    <mergeCell ref="A197:A198"/>
    <mergeCell ref="A199:A200"/>
    <mergeCell ref="A201:A202"/>
    <mergeCell ref="A203:A204"/>
    <mergeCell ref="A205:A206"/>
    <mergeCell ref="A183:A184"/>
    <mergeCell ref="A185:A186"/>
    <mergeCell ref="A187:A188"/>
    <mergeCell ref="A189:A190"/>
    <mergeCell ref="A191:A192"/>
    <mergeCell ref="A193:A194"/>
    <mergeCell ref="A171:A172"/>
    <mergeCell ref="A173:A174"/>
    <mergeCell ref="A175:A176"/>
    <mergeCell ref="A177:A178"/>
    <mergeCell ref="A179:A180"/>
    <mergeCell ref="A181:A182"/>
    <mergeCell ref="A159:A160"/>
    <mergeCell ref="A161:A162"/>
    <mergeCell ref="A163:A164"/>
    <mergeCell ref="A165:A166"/>
    <mergeCell ref="A167:A168"/>
    <mergeCell ref="A169:A170"/>
    <mergeCell ref="A147:A148"/>
    <mergeCell ref="A149:A150"/>
    <mergeCell ref="A151:A152"/>
    <mergeCell ref="A153:A154"/>
    <mergeCell ref="A155:A156"/>
    <mergeCell ref="A157:A158"/>
    <mergeCell ref="A135:A136"/>
    <mergeCell ref="A137:A138"/>
    <mergeCell ref="A139:A140"/>
    <mergeCell ref="A141:A142"/>
    <mergeCell ref="A143:A144"/>
    <mergeCell ref="A145:A146"/>
    <mergeCell ref="A123:A124"/>
    <mergeCell ref="A125:A126"/>
    <mergeCell ref="A127:A128"/>
    <mergeCell ref="A129:A130"/>
    <mergeCell ref="A131:A132"/>
    <mergeCell ref="A133:A134"/>
    <mergeCell ref="A111:A112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87:A88"/>
    <mergeCell ref="A89:A90"/>
    <mergeCell ref="A91:A92"/>
    <mergeCell ref="A93:A94"/>
    <mergeCell ref="A95:A96"/>
    <mergeCell ref="A97:A98"/>
    <mergeCell ref="A75:A76"/>
    <mergeCell ref="A77:A78"/>
    <mergeCell ref="A79:A80"/>
    <mergeCell ref="A81:A82"/>
    <mergeCell ref="A83:A84"/>
    <mergeCell ref="A85:A86"/>
    <mergeCell ref="A63:A64"/>
    <mergeCell ref="A65:A66"/>
    <mergeCell ref="A67:A68"/>
    <mergeCell ref="A69:A70"/>
    <mergeCell ref="A71:A72"/>
    <mergeCell ref="A73:A74"/>
    <mergeCell ref="A51:A52"/>
    <mergeCell ref="A53:A54"/>
    <mergeCell ref="A55:A56"/>
    <mergeCell ref="A57:A58"/>
    <mergeCell ref="A59:A60"/>
    <mergeCell ref="A61:A62"/>
    <mergeCell ref="A39:A40"/>
    <mergeCell ref="A41:A42"/>
    <mergeCell ref="A43:A44"/>
    <mergeCell ref="A45:A46"/>
    <mergeCell ref="A47:A48"/>
    <mergeCell ref="A49:A50"/>
    <mergeCell ref="A31:A32"/>
    <mergeCell ref="A33:A34"/>
    <mergeCell ref="A35:A36"/>
    <mergeCell ref="A37:A38"/>
    <mergeCell ref="A15:A16"/>
    <mergeCell ref="A17:A18"/>
    <mergeCell ref="A19:A20"/>
    <mergeCell ref="A21:A22"/>
    <mergeCell ref="A23:A24"/>
    <mergeCell ref="A25:A26"/>
    <mergeCell ref="A1:A2"/>
    <mergeCell ref="A3:A4"/>
    <mergeCell ref="A5:A6"/>
    <mergeCell ref="A7:A8"/>
    <mergeCell ref="A9:A10"/>
    <mergeCell ref="A11:A12"/>
    <mergeCell ref="A13:A14"/>
    <mergeCell ref="A27:A28"/>
    <mergeCell ref="A29:A30"/>
  </mergeCells>
  <hyperlinks>
    <hyperlink ref="D19" r:id="rId1"/>
    <hyperlink ref="D17" r:id="rId2"/>
    <hyperlink ref="D15" r:id="rId3"/>
    <hyperlink ref="D13" r:id="rId4"/>
    <hyperlink ref="D11" r:id="rId5"/>
    <hyperlink ref="D9" r:id="rId6"/>
    <hyperlink ref="D7" r:id="rId7"/>
    <hyperlink ref="D5" r:id="rId8"/>
    <hyperlink ref="D1" r:id="rId9"/>
    <hyperlink ref="D21" r:id="rId10"/>
    <hyperlink ref="D23" r:id="rId11"/>
    <hyperlink ref="D33" r:id="rId12"/>
    <hyperlink ref="D35" r:id="rId13"/>
    <hyperlink ref="D37" r:id="rId14"/>
    <hyperlink ref="D39" r:id="rId15"/>
    <hyperlink ref="D41" r:id="rId16"/>
    <hyperlink ref="D45" r:id="rId17"/>
    <hyperlink ref="D47" r:id="rId18"/>
    <hyperlink ref="D49" r:id="rId19"/>
    <hyperlink ref="D53" r:id="rId20"/>
    <hyperlink ref="D61" r:id="rId21"/>
    <hyperlink ref="D63" r:id="rId22"/>
    <hyperlink ref="D67" r:id="rId23"/>
    <hyperlink ref="D71" r:id="rId24"/>
    <hyperlink ref="D77" r:id="rId25"/>
    <hyperlink ref="D79" r:id="rId26"/>
    <hyperlink ref="D81" r:id="rId27"/>
    <hyperlink ref="D83" r:id="rId28" display="mailto:humeaugilles@wanadoo.fr"/>
    <hyperlink ref="D87" r:id="rId29"/>
    <hyperlink ref="D91" r:id="rId30"/>
    <hyperlink ref="D101" r:id="rId31"/>
    <hyperlink ref="D103" r:id="rId32"/>
    <hyperlink ref="D107" r:id="rId33"/>
    <hyperlink ref="D117" r:id="rId34"/>
    <hyperlink ref="D115" r:id="rId35"/>
    <hyperlink ref="D119" r:id="rId36"/>
    <hyperlink ref="D121" r:id="rId37"/>
    <hyperlink ref="D131" r:id="rId38"/>
    <hyperlink ref="D133" r:id="rId39"/>
    <hyperlink ref="D135" r:id="rId40"/>
    <hyperlink ref="D137" r:id="rId41"/>
    <hyperlink ref="D139" r:id="rId42"/>
    <hyperlink ref="D155" r:id="rId43"/>
    <hyperlink ref="D149" r:id="rId44"/>
    <hyperlink ref="D147" r:id="rId45"/>
    <hyperlink ref="D141" r:id="rId46"/>
    <hyperlink ref="D161" r:id="rId47"/>
    <hyperlink ref="D177" r:id="rId48"/>
    <hyperlink ref="D175" r:id="rId49"/>
    <hyperlink ref="D173" r:id="rId50"/>
    <hyperlink ref="D169" r:id="rId51"/>
    <hyperlink ref="D165" r:id="rId52"/>
    <hyperlink ref="D191" r:id="rId53"/>
    <hyperlink ref="D189" r:id="rId54"/>
    <hyperlink ref="D207" r:id="rId55"/>
    <hyperlink ref="D205" r:id="rId56"/>
    <hyperlink ref="D223" r:id="rId57"/>
  </hyperlinks>
  <pageMargins left="0.7" right="0.7" top="0.75" bottom="0.75" header="0.3" footer="0.3"/>
  <pageSetup paperSize="9" orientation="portrait" r:id="rId58"/>
  <drawing r:id="rId59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5"/>
  <sheetViews>
    <sheetView workbookViewId="0">
      <selection activeCell="F1" sqref="F1"/>
    </sheetView>
  </sheetViews>
  <sheetFormatPr baseColWidth="10" defaultRowHeight="15"/>
  <cols>
    <col min="2" max="2" width="12.140625" bestFit="1" customWidth="1"/>
    <col min="3" max="3" width="28.5703125" bestFit="1" customWidth="1"/>
    <col min="4" max="4" width="14" bestFit="1" customWidth="1"/>
    <col min="5" max="5" width="27.42578125" bestFit="1" customWidth="1"/>
  </cols>
  <sheetData>
    <row r="1" spans="2:8">
      <c r="B1" t="s">
        <v>622</v>
      </c>
      <c r="C1" t="s">
        <v>623</v>
      </c>
      <c r="D1" s="27" t="s">
        <v>624</v>
      </c>
      <c r="E1" s="23" t="s">
        <v>625</v>
      </c>
      <c r="F1" s="23" t="s">
        <v>626</v>
      </c>
      <c r="H1" t="s">
        <v>635</v>
      </c>
    </row>
    <row r="2" spans="2:8" ht="18.75">
      <c r="B2" s="23" t="s">
        <v>630</v>
      </c>
      <c r="C2" s="28" t="s">
        <v>628</v>
      </c>
      <c r="D2" s="29" t="s">
        <v>629</v>
      </c>
      <c r="E2" s="23" t="s">
        <v>627</v>
      </c>
    </row>
    <row r="3" spans="2:8">
      <c r="B3">
        <v>616</v>
      </c>
      <c r="C3" t="s">
        <v>633</v>
      </c>
      <c r="D3" s="30" t="s">
        <v>632</v>
      </c>
      <c r="E3" s="23" t="s">
        <v>631</v>
      </c>
      <c r="H3" t="s">
        <v>634</v>
      </c>
    </row>
    <row r="5" spans="2:8">
      <c r="D5" s="30"/>
      <c r="E5" s="23"/>
    </row>
  </sheetData>
  <hyperlinks>
    <hyperlink ref="E1" r:id="rId1"/>
    <hyperlink ref="F1" r:id="rId2"/>
    <hyperlink ref="E2" r:id="rId3"/>
    <hyperlink ref="B2" r:id="rId4"/>
    <hyperlink ref="E3" r:id="rId5" display="mailto:616@616.f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2"/>
  <sheetViews>
    <sheetView topLeftCell="A52" zoomScale="85" zoomScaleNormal="85" workbookViewId="0">
      <selection activeCell="D82" sqref="D82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7" max="17" width="9.140625" style="10"/>
  </cols>
  <sheetData>
    <row r="1" spans="1:15" ht="37.5" customHeight="1" thickBot="1">
      <c r="A1" s="61" t="s">
        <v>16</v>
      </c>
      <c r="B1" s="62"/>
      <c r="C1" s="62"/>
      <c r="D1" s="62"/>
      <c r="E1" s="63"/>
      <c r="I1" s="66" t="s">
        <v>63</v>
      </c>
      <c r="J1" s="67"/>
      <c r="K1" s="67"/>
      <c r="L1" s="67"/>
      <c r="M1" s="67"/>
      <c r="N1" s="67"/>
      <c r="O1" s="68"/>
    </row>
    <row r="2" spans="1:15" ht="15.75" thickBot="1"/>
    <row r="3" spans="1:1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64" t="s">
        <v>46</v>
      </c>
      <c r="K3" s="64"/>
      <c r="L3" s="64" t="s">
        <v>47</v>
      </c>
      <c r="M3" s="64"/>
      <c r="N3" s="64" t="s">
        <v>48</v>
      </c>
      <c r="O3" s="65"/>
    </row>
    <row r="4" spans="1:15">
      <c r="A4" s="6"/>
      <c r="B4" s="2" t="s">
        <v>18</v>
      </c>
      <c r="C4" s="2">
        <v>667</v>
      </c>
      <c r="D4" s="2">
        <f>C4*0.213</f>
        <v>142.071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25</v>
      </c>
      <c r="C5" s="1">
        <v>2200</v>
      </c>
      <c r="D5" s="1">
        <f t="shared" ref="D5:D11" si="0">C5*0.213</f>
        <v>468.59999999999997</v>
      </c>
      <c r="E5" s="1"/>
      <c r="I5" s="1" t="s">
        <v>51</v>
      </c>
      <c r="J5" s="1"/>
      <c r="K5" s="1">
        <v>112</v>
      </c>
      <c r="L5" s="1"/>
      <c r="M5" s="1">
        <v>112</v>
      </c>
      <c r="N5" s="1"/>
      <c r="O5" s="1">
        <v>112</v>
      </c>
    </row>
    <row r="6" spans="1:15">
      <c r="A6" s="7"/>
      <c r="B6" s="1" t="s">
        <v>26</v>
      </c>
      <c r="C6" s="1">
        <v>1000</v>
      </c>
      <c r="D6" s="1">
        <f t="shared" si="0"/>
        <v>213</v>
      </c>
      <c r="E6" s="1"/>
      <c r="I6" s="1" t="s">
        <v>52</v>
      </c>
      <c r="J6" s="1"/>
      <c r="K6" s="1">
        <v>49.1</v>
      </c>
      <c r="L6" s="1"/>
      <c r="M6" s="1">
        <v>49.1</v>
      </c>
      <c r="N6" s="1"/>
      <c r="O6" s="1">
        <v>53.43</v>
      </c>
    </row>
    <row r="7" spans="1:15">
      <c r="A7" s="7"/>
      <c r="B7" s="1" t="s">
        <v>29</v>
      </c>
      <c r="C7" s="1">
        <v>300.2</v>
      </c>
      <c r="D7" s="1">
        <f t="shared" si="0"/>
        <v>63.942599999999999</v>
      </c>
      <c r="E7" s="1"/>
      <c r="I7" s="1" t="s">
        <v>53</v>
      </c>
      <c r="J7" s="1"/>
      <c r="K7" s="1">
        <v>26.31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1">
        <v>493.05</v>
      </c>
      <c r="D8" s="1">
        <f t="shared" si="0"/>
        <v>105.01965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1">
        <v>304</v>
      </c>
      <c r="D9" s="1">
        <f t="shared" si="0"/>
        <v>64.751999999999995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33</v>
      </c>
      <c r="C10" s="1">
        <v>362</v>
      </c>
      <c r="D10" s="1">
        <f t="shared" si="0"/>
        <v>77.105999999999995</v>
      </c>
      <c r="E10" s="1"/>
      <c r="I10" s="1" t="s">
        <v>56</v>
      </c>
      <c r="J10" s="1"/>
      <c r="K10" s="1">
        <v>31.9</v>
      </c>
      <c r="L10" s="1"/>
      <c r="M10" s="1">
        <v>47.7</v>
      </c>
      <c r="N10" s="1"/>
      <c r="O10" s="1">
        <v>31.9</v>
      </c>
    </row>
    <row r="11" spans="1:15">
      <c r="A11" s="1"/>
      <c r="B11" s="1" t="s">
        <v>43</v>
      </c>
      <c r="C11" s="1">
        <v>400</v>
      </c>
      <c r="D11" s="1">
        <f t="shared" si="0"/>
        <v>85.2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/>
      <c r="C12" s="1"/>
      <c r="D12" s="1"/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/>
      <c r="C13" s="1"/>
      <c r="D13" s="1"/>
      <c r="E13" s="1"/>
      <c r="I13" s="1"/>
      <c r="J13" s="1"/>
      <c r="K13" s="1"/>
      <c r="L13" s="1" t="s">
        <v>57</v>
      </c>
      <c r="M13" s="1">
        <v>700</v>
      </c>
      <c r="N13" s="1"/>
      <c r="O13" s="1"/>
    </row>
    <row r="14" spans="1:15">
      <c r="A14" s="1"/>
      <c r="B14" s="1"/>
      <c r="C14" s="1"/>
      <c r="D14" s="1"/>
      <c r="E14" s="1"/>
      <c r="I14" s="1" t="s">
        <v>65</v>
      </c>
      <c r="J14" s="1"/>
      <c r="K14" s="1"/>
      <c r="L14" s="1"/>
      <c r="M14" s="1">
        <v>50</v>
      </c>
      <c r="N14" s="1"/>
      <c r="O14" s="1">
        <v>245</v>
      </c>
    </row>
    <row r="15" spans="1:15">
      <c r="A15" s="1"/>
      <c r="B15" s="1"/>
      <c r="C15" s="1"/>
      <c r="D15" s="1"/>
      <c r="E15" s="1"/>
      <c r="I15" s="1" t="s">
        <v>66</v>
      </c>
      <c r="J15" s="1"/>
      <c r="K15" s="1">
        <v>167.94</v>
      </c>
      <c r="L15" s="1"/>
      <c r="M15" s="1">
        <v>76.290000000000006</v>
      </c>
      <c r="N15" s="1"/>
      <c r="O15" s="1">
        <v>405.68</v>
      </c>
    </row>
    <row r="16" spans="1:15">
      <c r="C16">
        <f>SUM(C4:C15)</f>
        <v>5726.25</v>
      </c>
      <c r="D16">
        <f>SUM(D4:D15)</f>
        <v>1219.6912499999999</v>
      </c>
      <c r="K16">
        <f>SUM(K3:K15)</f>
        <v>1064.1099999999999</v>
      </c>
      <c r="M16">
        <f>SUM(M3:M15)</f>
        <v>1738</v>
      </c>
      <c r="O16">
        <f>SUM(O3:O15)</f>
        <v>1551.18</v>
      </c>
    </row>
    <row r="18" spans="1:15">
      <c r="A18" s="18" t="s">
        <v>34</v>
      </c>
      <c r="B18" s="18">
        <f>D18/3</f>
        <v>1502.18625</v>
      </c>
      <c r="D18">
        <f>C16-D16</f>
        <v>4506.5587500000001</v>
      </c>
      <c r="I18" s="8" t="s">
        <v>50</v>
      </c>
      <c r="J18" s="8"/>
      <c r="K18" s="8">
        <f>B18-K16</f>
        <v>438.07625000000007</v>
      </c>
      <c r="L18" s="8"/>
      <c r="M18" s="8">
        <f>SUM(B18-M16)</f>
        <v>-235.81375000000003</v>
      </c>
      <c r="N18" s="8"/>
      <c r="O18" s="8">
        <f>SUM(B18-O16)</f>
        <v>-48.993750000000091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153.26874999999995</v>
      </c>
    </row>
    <row r="21" spans="1:15" s="10" customFormat="1"/>
    <row r="22" spans="1:15" ht="15.75" thickBot="1"/>
    <row r="23" spans="1:15" ht="37.5" customHeight="1" thickBot="1">
      <c r="A23" s="61" t="s">
        <v>17</v>
      </c>
      <c r="B23" s="62"/>
      <c r="C23" s="62"/>
      <c r="D23" s="62"/>
      <c r="E23" s="63"/>
      <c r="I23" s="66" t="s">
        <v>64</v>
      </c>
      <c r="J23" s="67"/>
      <c r="K23" s="67"/>
      <c r="L23" s="67"/>
      <c r="M23" s="67"/>
      <c r="N23" s="67"/>
      <c r="O23" s="68"/>
    </row>
    <row r="24" spans="1:15" ht="15.75" thickBot="1"/>
    <row r="25" spans="1:15" ht="15.7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64" t="s">
        <v>60</v>
      </c>
      <c r="K25" s="64"/>
      <c r="L25" s="64" t="s">
        <v>61</v>
      </c>
      <c r="M25" s="64"/>
      <c r="N25" s="64" t="s">
        <v>62</v>
      </c>
      <c r="O25" s="65"/>
    </row>
    <row r="26" spans="1:15">
      <c r="A26" s="6"/>
      <c r="B26" s="2" t="s">
        <v>28</v>
      </c>
      <c r="C26" s="2">
        <v>800</v>
      </c>
      <c r="D26" s="2">
        <f>C26*0.246</f>
        <v>196.8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 t="s">
        <v>86</v>
      </c>
      <c r="C27" s="1">
        <v>1400</v>
      </c>
      <c r="D27" s="2">
        <f t="shared" ref="D27:D37" si="1">C27*0.246</f>
        <v>344.4</v>
      </c>
      <c r="E27" s="1"/>
      <c r="I27" s="1" t="s">
        <v>51</v>
      </c>
      <c r="J27" s="1"/>
      <c r="K27" s="1">
        <v>112</v>
      </c>
      <c r="L27" s="1"/>
      <c r="M27" s="1">
        <v>112</v>
      </c>
      <c r="N27" s="1"/>
      <c r="O27" s="1">
        <v>112</v>
      </c>
    </row>
    <row r="28" spans="1:15">
      <c r="A28" s="7"/>
      <c r="B28" s="1" t="s">
        <v>22</v>
      </c>
      <c r="C28" s="1">
        <v>720</v>
      </c>
      <c r="D28" s="2">
        <f t="shared" si="1"/>
        <v>177.12</v>
      </c>
      <c r="E28" s="1"/>
      <c r="I28" s="1" t="s">
        <v>52</v>
      </c>
      <c r="J28" s="1"/>
      <c r="K28" s="1">
        <v>30.08</v>
      </c>
      <c r="L28" s="1"/>
      <c r="M28" s="1">
        <v>30.08</v>
      </c>
      <c r="N28" s="1"/>
      <c r="O28" s="1">
        <v>29.9</v>
      </c>
    </row>
    <row r="29" spans="1:15">
      <c r="A29" s="7"/>
      <c r="B29" s="1" t="s">
        <v>32</v>
      </c>
      <c r="C29" s="9">
        <v>407.55</v>
      </c>
      <c r="D29" s="2">
        <f t="shared" si="1"/>
        <v>100.2573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1">
        <v>285</v>
      </c>
      <c r="D30" s="2">
        <f t="shared" si="1"/>
        <v>70.11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1">
        <v>457.9</v>
      </c>
      <c r="D31" s="2">
        <f t="shared" si="1"/>
        <v>112.6434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9">
        <v>513</v>
      </c>
      <c r="D32" s="2">
        <f t="shared" si="1"/>
        <v>126.19799999999999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182.4</v>
      </c>
      <c r="D34" s="2">
        <f t="shared" si="1"/>
        <v>44.870400000000004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si="1"/>
        <v>0</v>
      </c>
      <c r="E35" s="1"/>
      <c r="I35" s="1"/>
      <c r="J35" s="1"/>
      <c r="K35" s="1"/>
      <c r="L35" s="1"/>
      <c r="M35" s="1"/>
      <c r="N35" s="1" t="s">
        <v>77</v>
      </c>
      <c r="O35" s="1">
        <v>83</v>
      </c>
    </row>
    <row r="36" spans="1:17">
      <c r="A36" s="1"/>
      <c r="B36" s="1" t="s">
        <v>44</v>
      </c>
      <c r="C36" s="1"/>
      <c r="D36" s="2">
        <f t="shared" si="1"/>
        <v>0</v>
      </c>
      <c r="E36" s="1"/>
      <c r="I36" s="1"/>
      <c r="J36" s="1" t="s">
        <v>75</v>
      </c>
      <c r="K36" s="1">
        <v>17</v>
      </c>
      <c r="L36" s="1"/>
      <c r="M36" s="1"/>
      <c r="N36" s="1" t="s">
        <v>76</v>
      </c>
      <c r="O36" s="1">
        <v>231</v>
      </c>
    </row>
    <row r="37" spans="1:17">
      <c r="A37" s="1"/>
      <c r="B37" s="1" t="s">
        <v>22</v>
      </c>
      <c r="C37" s="1">
        <v>600</v>
      </c>
      <c r="D37" s="2">
        <f t="shared" si="1"/>
        <v>147.6</v>
      </c>
      <c r="E37" s="1"/>
      <c r="I37" s="1" t="s">
        <v>65</v>
      </c>
      <c r="J37" s="1"/>
      <c r="K37" s="1">
        <v>125</v>
      </c>
      <c r="L37" s="1"/>
      <c r="M37" s="1">
        <v>60</v>
      </c>
      <c r="N37" s="1"/>
      <c r="O37" s="1">
        <v>115</v>
      </c>
    </row>
    <row r="38" spans="1:17">
      <c r="A38" s="1"/>
      <c r="B38" s="1"/>
      <c r="C38" s="1"/>
      <c r="D38" s="1">
        <f t="shared" ref="D38" si="2">C38*0.213</f>
        <v>0</v>
      </c>
      <c r="E38" s="1"/>
      <c r="I38" s="1" t="s">
        <v>66</v>
      </c>
      <c r="J38" s="1"/>
      <c r="K38" s="1">
        <v>400</v>
      </c>
      <c r="L38" s="1"/>
      <c r="M38" s="1">
        <v>79.53</v>
      </c>
      <c r="N38" s="1"/>
      <c r="O38" s="1">
        <v>145.56</v>
      </c>
    </row>
    <row r="39" spans="1:17">
      <c r="C39">
        <f>SUM(C26:C38)</f>
        <v>5574.85</v>
      </c>
      <c r="D39">
        <f>SUM(D26:D38)</f>
        <v>1371.4131</v>
      </c>
      <c r="K39">
        <f>SUM(K26:K38)</f>
        <v>1419.15</v>
      </c>
      <c r="M39">
        <f>SUM(M26:M38)</f>
        <v>1008.76</v>
      </c>
      <c r="O39">
        <f>SUM(O26:O38)</f>
        <v>1452.58</v>
      </c>
    </row>
    <row r="41" spans="1:17">
      <c r="A41" s="18" t="s">
        <v>34</v>
      </c>
      <c r="B41" s="18">
        <f>D41/3</f>
        <v>1401.1456333333335</v>
      </c>
      <c r="D41">
        <f>C39-D39</f>
        <v>4203.4369000000006</v>
      </c>
      <c r="I41" s="8" t="s">
        <v>50</v>
      </c>
      <c r="J41" s="8"/>
      <c r="K41" s="8">
        <f>B41-K39</f>
        <v>-18.004366666666556</v>
      </c>
      <c r="L41" s="8"/>
      <c r="M41" s="8">
        <f>SUM(B41-M39)</f>
        <v>392.38563333333354</v>
      </c>
      <c r="N41" s="8"/>
      <c r="O41" s="8">
        <f>SUM(B41-O39)</f>
        <v>-51.434366666666392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476.21565000000055</v>
      </c>
    </row>
    <row r="43" spans="1:17">
      <c r="I43" s="69" t="s">
        <v>84</v>
      </c>
      <c r="J43" s="69"/>
      <c r="K43" s="69"/>
      <c r="L43" s="69"/>
      <c r="M43" s="69"/>
      <c r="N43" s="19">
        <v>1540.59</v>
      </c>
    </row>
    <row r="44" spans="1:17" s="17" customFormat="1"/>
    <row r="45" spans="1:17" ht="15.75" thickBot="1"/>
    <row r="46" spans="1:17" ht="37.5" customHeight="1" thickBot="1">
      <c r="A46" s="61" t="s">
        <v>68</v>
      </c>
      <c r="B46" s="62"/>
      <c r="C46" s="62"/>
      <c r="D46" s="62"/>
      <c r="E46" s="63"/>
      <c r="I46" s="66" t="s">
        <v>69</v>
      </c>
      <c r="J46" s="67"/>
      <c r="K46" s="67"/>
      <c r="L46" s="67"/>
      <c r="M46" s="67"/>
      <c r="N46" s="67"/>
      <c r="O46" s="68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64" t="s">
        <v>70</v>
      </c>
      <c r="K48" s="64"/>
      <c r="L48" s="64" t="s">
        <v>71</v>
      </c>
      <c r="M48" s="64"/>
      <c r="N48" s="64" t="s">
        <v>72</v>
      </c>
      <c r="O48" s="65"/>
      <c r="P48" s="15"/>
      <c r="Q48" s="12"/>
    </row>
    <row r="49" spans="1:17">
      <c r="A49" s="6"/>
      <c r="B49" s="1" t="s">
        <v>78</v>
      </c>
      <c r="C49" s="2">
        <v>400.9</v>
      </c>
      <c r="D49" s="2">
        <f>C49*0.246</f>
        <v>98.621399999999994</v>
      </c>
      <c r="E49" s="2"/>
      <c r="I49" s="2" t="s">
        <v>49</v>
      </c>
      <c r="J49" s="2"/>
      <c r="K49" s="2">
        <v>600</v>
      </c>
      <c r="L49" s="2"/>
      <c r="M49" s="2">
        <v>600</v>
      </c>
      <c r="N49" s="2"/>
      <c r="O49" s="2">
        <v>600</v>
      </c>
      <c r="P49" s="14"/>
      <c r="Q49" s="12"/>
    </row>
    <row r="50" spans="1:17">
      <c r="A50" s="7"/>
      <c r="B50" s="1" t="s">
        <v>79</v>
      </c>
      <c r="C50" s="1">
        <v>136.80000000000001</v>
      </c>
      <c r="D50" s="2">
        <f t="shared" ref="D50:D56" si="3">C50*0.246</f>
        <v>33.652799999999999</v>
      </c>
      <c r="E50" s="1"/>
      <c r="I50" s="1" t="s">
        <v>51</v>
      </c>
      <c r="J50" s="1"/>
      <c r="K50" s="1">
        <v>112</v>
      </c>
      <c r="L50" s="1"/>
      <c r="M50" s="1">
        <v>112</v>
      </c>
      <c r="N50" s="1"/>
      <c r="O50" s="1">
        <v>112</v>
      </c>
      <c r="P50" s="14"/>
      <c r="Q50" s="12"/>
    </row>
    <row r="51" spans="1:17">
      <c r="A51" s="7"/>
      <c r="B51" s="1" t="s">
        <v>80</v>
      </c>
      <c r="C51" s="1">
        <v>340.1</v>
      </c>
      <c r="D51" s="2">
        <f t="shared" si="3"/>
        <v>83.664600000000007</v>
      </c>
      <c r="E51" s="1"/>
      <c r="I51" s="1" t="s">
        <v>52</v>
      </c>
      <c r="J51" s="1"/>
      <c r="K51" s="1">
        <v>49.1</v>
      </c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287.85000000000002</v>
      </c>
      <c r="D52" s="2">
        <f t="shared" si="3"/>
        <v>70.81110000000001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45.6</v>
      </c>
      <c r="D53" s="2">
        <f t="shared" si="3"/>
        <v>11.217600000000001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146.30000000000001</v>
      </c>
      <c r="D54" s="2">
        <f t="shared" si="3"/>
        <v>35.989800000000002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 t="s">
        <v>22</v>
      </c>
      <c r="C55" s="1">
        <v>1320</v>
      </c>
      <c r="D55" s="2">
        <f t="shared" si="3"/>
        <v>324.71999999999997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/>
      <c r="C56" s="1"/>
      <c r="D56" s="2">
        <f t="shared" si="3"/>
        <v>0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/>
      <c r="C57" s="1"/>
      <c r="D57" s="1"/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1"/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1"/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/>
      <c r="D60" s="1"/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2677.55</v>
      </c>
      <c r="D61">
        <f>SUM(D49:D60)</f>
        <v>658.67730000000006</v>
      </c>
      <c r="K61">
        <f>SUM(K48:K60)</f>
        <v>896.17</v>
      </c>
      <c r="M61">
        <f>SUM(M48:M60)</f>
        <v>895.91</v>
      </c>
      <c r="O61">
        <f>SUM(O48:O60)</f>
        <v>900.49999999999989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672.95756666666671</v>
      </c>
      <c r="D63">
        <f>C61-D61</f>
        <v>2018.8727000000001</v>
      </c>
      <c r="I63" s="8" t="s">
        <v>50</v>
      </c>
      <c r="J63" s="8"/>
      <c r="K63" s="8">
        <f>B63-K61</f>
        <v>-223.21243333333325</v>
      </c>
      <c r="L63" s="8"/>
      <c r="M63" s="8">
        <f>SUM(B63-M61)</f>
        <v>-222.95243333333326</v>
      </c>
      <c r="N63" s="8"/>
      <c r="O63" s="8">
        <f>SUM(B63-O61)</f>
        <v>-227.54243333333318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SUM(K63+M63+O63+O42)</f>
        <v>-197.49164999999914</v>
      </c>
      <c r="P64" s="14"/>
      <c r="Q64" s="12"/>
    </row>
    <row r="65" spans="1:17">
      <c r="I65" s="69" t="s">
        <v>85</v>
      </c>
      <c r="J65" s="69"/>
      <c r="K65" s="69"/>
      <c r="L65" s="69"/>
      <c r="M65" s="69"/>
      <c r="N65" s="19">
        <f>N43+O64</f>
        <v>1343.0983500000007</v>
      </c>
      <c r="P65" s="14"/>
      <c r="Q65" s="12"/>
    </row>
    <row r="66" spans="1:17" s="10" customFormat="1">
      <c r="P66" s="12"/>
      <c r="Q66" s="12"/>
    </row>
    <row r="67" spans="1:17" ht="15.75" thickBot="1">
      <c r="P67" s="14"/>
      <c r="Q67" s="12"/>
    </row>
    <row r="68" spans="1:17" ht="37.5" customHeight="1" thickBot="1">
      <c r="A68" s="61" t="s">
        <v>74</v>
      </c>
      <c r="B68" s="62"/>
      <c r="C68" s="62"/>
      <c r="D68" s="62"/>
      <c r="E68" s="63"/>
      <c r="I68" s="66" t="s">
        <v>73</v>
      </c>
      <c r="J68" s="67"/>
      <c r="K68" s="67"/>
      <c r="L68" s="67"/>
      <c r="M68" s="67"/>
      <c r="N68" s="67"/>
      <c r="O68" s="68"/>
      <c r="P68" s="13"/>
      <c r="Q68" s="12"/>
    </row>
    <row r="69" spans="1:17" ht="15.75" thickBot="1">
      <c r="P69" s="14"/>
      <c r="Q69" s="12"/>
    </row>
    <row r="70" spans="1:17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64" t="s">
        <v>60</v>
      </c>
      <c r="K70" s="64"/>
      <c r="L70" s="64" t="s">
        <v>61</v>
      </c>
      <c r="M70" s="64"/>
      <c r="N70" s="64" t="s">
        <v>62</v>
      </c>
      <c r="O70" s="65"/>
      <c r="P70" s="15"/>
      <c r="Q70" s="12"/>
    </row>
    <row r="71" spans="1:17">
      <c r="A71" s="6"/>
      <c r="B71" s="2" t="s">
        <v>22</v>
      </c>
      <c r="C71" s="2">
        <v>480</v>
      </c>
      <c r="D71" s="2">
        <f t="shared" ref="D71:D81" si="4">C71*0.246</f>
        <v>118.08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349.6</v>
      </c>
      <c r="D72" s="2">
        <f t="shared" si="4"/>
        <v>86.00160000000001</v>
      </c>
      <c r="E72" s="1"/>
      <c r="I72" s="1" t="s">
        <v>51</v>
      </c>
      <c r="J72" s="1"/>
      <c r="K72" s="1">
        <v>112</v>
      </c>
      <c r="L72" s="1"/>
      <c r="M72" s="1">
        <v>112</v>
      </c>
      <c r="N72" s="1"/>
      <c r="O72" s="1">
        <v>112</v>
      </c>
      <c r="P72" s="14"/>
      <c r="Q72" s="12"/>
    </row>
    <row r="73" spans="1:17">
      <c r="A73" s="7"/>
      <c r="B73" s="1" t="s">
        <v>88</v>
      </c>
      <c r="C73" s="1">
        <v>437</v>
      </c>
      <c r="D73" s="2">
        <f t="shared" si="4"/>
        <v>107.502</v>
      </c>
      <c r="E73" s="1"/>
      <c r="I73" s="1" t="s">
        <v>52</v>
      </c>
      <c r="J73" s="1"/>
      <c r="K73" s="1">
        <v>49.1</v>
      </c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 t="s">
        <v>89</v>
      </c>
      <c r="C74" s="21">
        <v>290.7</v>
      </c>
      <c r="D74" s="2">
        <f t="shared" si="4"/>
        <v>71.512199999999993</v>
      </c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218.5</v>
      </c>
      <c r="D75" s="2">
        <f t="shared" si="4"/>
        <v>53.750999999999998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350.55</v>
      </c>
      <c r="D76" s="2">
        <f t="shared" si="4"/>
        <v>86.235299999999995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B77" s="1" t="s">
        <v>92</v>
      </c>
      <c r="C77" s="21">
        <v>199.5</v>
      </c>
      <c r="D77" s="2">
        <f t="shared" si="4"/>
        <v>49.076999999999998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 t="s">
        <v>93</v>
      </c>
      <c r="C78" s="1">
        <v>35</v>
      </c>
      <c r="D78" s="2">
        <f>C78*0.246</f>
        <v>8.61</v>
      </c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95</v>
      </c>
      <c r="C79" s="1">
        <v>280</v>
      </c>
      <c r="D79" s="2">
        <f t="shared" si="4"/>
        <v>68.88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/>
      <c r="C80" s="1"/>
      <c r="D80" s="2">
        <f t="shared" si="4"/>
        <v>0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 t="shared" si="4"/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2640.85</v>
      </c>
      <c r="D83">
        <f>SUM(D71:D82)</f>
        <v>649.64909999999998</v>
      </c>
      <c r="K83">
        <f>SUM(K71:K82)</f>
        <v>896.17</v>
      </c>
      <c r="M83">
        <f>SUM(M71:M82)</f>
        <v>895.91</v>
      </c>
      <c r="O83">
        <f>SUM(O71:O82)</f>
        <v>900.49999999999989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663.73363333333327</v>
      </c>
      <c r="D85">
        <f>C83-D83</f>
        <v>1991.2008999999998</v>
      </c>
      <c r="I85" s="8" t="s">
        <v>50</v>
      </c>
      <c r="J85" s="8"/>
      <c r="K85" s="8">
        <f>B85-K83</f>
        <v>-232.43636666666669</v>
      </c>
      <c r="L85" s="8"/>
      <c r="M85" s="8">
        <f>SUM(B85-M83)</f>
        <v>-232.17636666666669</v>
      </c>
      <c r="N85" s="8"/>
      <c r="O85" s="8">
        <f>SUM(B85-O83)</f>
        <v>-236.76636666666661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-898.87074999999913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16619.5</v>
      </c>
      <c r="D90" s="20">
        <f>C90*0.246</f>
        <v>4088.3969999999999</v>
      </c>
      <c r="E90" s="20"/>
    </row>
    <row r="91" spans="1:17">
      <c r="A91" s="20" t="s">
        <v>96</v>
      </c>
      <c r="B91" s="20">
        <f>C90/12</f>
        <v>1384.9583333333333</v>
      </c>
      <c r="C91" s="20"/>
      <c r="D91" s="20"/>
      <c r="E91" s="20"/>
    </row>
    <row r="92" spans="1:17">
      <c r="A92" s="20" t="s">
        <v>97</v>
      </c>
      <c r="B92" s="20">
        <f>D92/12</f>
        <v>1044.2585833333333</v>
      </c>
      <c r="C92" s="20"/>
      <c r="D92" s="20">
        <f>C90-D90</f>
        <v>12531.102999999999</v>
      </c>
      <c r="E92" s="20"/>
    </row>
  </sheetData>
  <mergeCells count="22">
    <mergeCell ref="I43:M43"/>
    <mergeCell ref="I65:M65"/>
    <mergeCell ref="A68:E68"/>
    <mergeCell ref="I68:O68"/>
    <mergeCell ref="J70:K70"/>
    <mergeCell ref="L70:M70"/>
    <mergeCell ref="N70:O70"/>
    <mergeCell ref="A46:E46"/>
    <mergeCell ref="I46:O46"/>
    <mergeCell ref="J48:K48"/>
    <mergeCell ref="L48:M48"/>
    <mergeCell ref="N48:O48"/>
    <mergeCell ref="A1:E1"/>
    <mergeCell ref="A23:E23"/>
    <mergeCell ref="J25:K25"/>
    <mergeCell ref="L25:M25"/>
    <mergeCell ref="N25:O25"/>
    <mergeCell ref="J3:K3"/>
    <mergeCell ref="L3:M3"/>
    <mergeCell ref="N3:O3"/>
    <mergeCell ref="I1:O1"/>
    <mergeCell ref="I23:O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5"/>
  <sheetViews>
    <sheetView topLeftCell="A71" workbookViewId="0">
      <selection activeCell="C90" sqref="C90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7" max="17" width="9.140625" style="10"/>
  </cols>
  <sheetData>
    <row r="1" spans="1:15" ht="37.5" customHeight="1" thickBot="1">
      <c r="A1" s="61" t="s">
        <v>98</v>
      </c>
      <c r="B1" s="62"/>
      <c r="C1" s="62"/>
      <c r="D1" s="62"/>
      <c r="E1" s="63"/>
      <c r="I1" s="66" t="s">
        <v>99</v>
      </c>
      <c r="J1" s="67"/>
      <c r="K1" s="67"/>
      <c r="L1" s="67"/>
      <c r="M1" s="67"/>
      <c r="N1" s="67"/>
      <c r="O1" s="68"/>
    </row>
    <row r="2" spans="1:15" ht="15.75" thickBot="1"/>
    <row r="3" spans="1:15" ht="15.75" thickBot="1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I3" s="3" t="s">
        <v>45</v>
      </c>
      <c r="J3" s="64" t="s">
        <v>46</v>
      </c>
      <c r="K3" s="64"/>
      <c r="L3" s="64" t="s">
        <v>47</v>
      </c>
      <c r="M3" s="64"/>
      <c r="N3" s="64" t="s">
        <v>48</v>
      </c>
      <c r="O3" s="65"/>
    </row>
    <row r="4" spans="1:15">
      <c r="A4" s="6"/>
      <c r="B4" s="2" t="s">
        <v>100</v>
      </c>
      <c r="C4" s="2">
        <v>1000</v>
      </c>
      <c r="D4" s="2">
        <f>C4*0.246</f>
        <v>246</v>
      </c>
      <c r="E4" s="2"/>
      <c r="I4" s="2" t="s">
        <v>49</v>
      </c>
      <c r="J4" s="2"/>
      <c r="K4" s="2">
        <v>600</v>
      </c>
      <c r="L4" s="2"/>
      <c r="M4" s="2">
        <v>600</v>
      </c>
      <c r="N4" s="2"/>
      <c r="O4" s="2">
        <v>600</v>
      </c>
    </row>
    <row r="5" spans="1:15">
      <c r="A5" s="7"/>
      <c r="B5" s="1" t="s">
        <v>94</v>
      </c>
      <c r="C5" s="1">
        <v>1000</v>
      </c>
      <c r="D5" s="2">
        <f t="shared" ref="D5:D15" si="0">C5*0.246</f>
        <v>246</v>
      </c>
      <c r="E5" s="1"/>
      <c r="I5" s="1" t="s">
        <v>51</v>
      </c>
      <c r="J5" s="1"/>
      <c r="K5" s="1"/>
      <c r="L5" s="1"/>
      <c r="M5" s="1"/>
      <c r="N5" s="1"/>
      <c r="O5" s="1"/>
    </row>
    <row r="6" spans="1:15">
      <c r="A6" s="7"/>
      <c r="B6" s="1" t="s">
        <v>107</v>
      </c>
      <c r="C6" s="1">
        <v>500</v>
      </c>
      <c r="D6" s="2">
        <f t="shared" si="0"/>
        <v>123</v>
      </c>
      <c r="E6" s="1"/>
      <c r="I6" s="1" t="s">
        <v>113</v>
      </c>
      <c r="J6" s="1"/>
      <c r="K6" s="1">
        <v>290</v>
      </c>
      <c r="L6" s="1"/>
      <c r="M6" s="1"/>
      <c r="N6" s="1"/>
      <c r="O6" s="1"/>
    </row>
    <row r="7" spans="1:15">
      <c r="A7" s="7"/>
      <c r="B7" s="1" t="s">
        <v>29</v>
      </c>
      <c r="C7" s="1">
        <v>384.75</v>
      </c>
      <c r="D7" s="2">
        <f t="shared" si="0"/>
        <v>94.648499999999999</v>
      </c>
      <c r="E7" s="1"/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</row>
    <row r="8" spans="1:15">
      <c r="A8" s="7"/>
      <c r="B8" s="1" t="s">
        <v>30</v>
      </c>
      <c r="C8" s="22">
        <v>419.9</v>
      </c>
      <c r="D8" s="2">
        <f t="shared" si="0"/>
        <v>103.29539999999999</v>
      </c>
      <c r="E8" s="1"/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</row>
    <row r="9" spans="1:15">
      <c r="A9" s="7"/>
      <c r="B9" s="1" t="s">
        <v>31</v>
      </c>
      <c r="C9" s="22">
        <v>467.4</v>
      </c>
      <c r="D9" s="2">
        <f t="shared" si="0"/>
        <v>114.98039999999999</v>
      </c>
      <c r="E9" s="1"/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</row>
    <row r="10" spans="1:15">
      <c r="A10" s="7"/>
      <c r="B10" s="1" t="s">
        <v>108</v>
      </c>
      <c r="C10" s="1">
        <v>330.6</v>
      </c>
      <c r="D10" s="2">
        <f t="shared" si="0"/>
        <v>81.327600000000004</v>
      </c>
      <c r="E10" s="1"/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</row>
    <row r="11" spans="1:15">
      <c r="A11" s="1"/>
      <c r="B11" s="1" t="s">
        <v>109</v>
      </c>
      <c r="C11" s="22">
        <v>329.65</v>
      </c>
      <c r="D11" s="2">
        <f t="shared" si="0"/>
        <v>81.093899999999991</v>
      </c>
      <c r="E11" s="1"/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15">
      <c r="A12" s="1"/>
      <c r="B12" s="1" t="s">
        <v>33</v>
      </c>
      <c r="C12" s="22">
        <v>294.5</v>
      </c>
      <c r="D12" s="2">
        <f t="shared" si="0"/>
        <v>72.447000000000003</v>
      </c>
      <c r="E12" s="1"/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15">
      <c r="A13" s="1"/>
      <c r="B13" s="1" t="s">
        <v>110</v>
      </c>
      <c r="C13" s="1">
        <v>150</v>
      </c>
      <c r="D13" s="2">
        <f t="shared" si="0"/>
        <v>36.9</v>
      </c>
      <c r="E13" s="1"/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15">
      <c r="A14" s="1"/>
      <c r="B14" s="1"/>
      <c r="C14" s="1"/>
      <c r="D14" s="2"/>
      <c r="E14" s="1"/>
      <c r="I14" s="1" t="s">
        <v>65</v>
      </c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2">
        <f t="shared" si="0"/>
        <v>0</v>
      </c>
      <c r="E15" s="1"/>
      <c r="I15" s="1" t="s">
        <v>66</v>
      </c>
      <c r="J15" s="1"/>
      <c r="K15" s="1"/>
      <c r="L15" s="1"/>
      <c r="M15" s="1"/>
      <c r="N15" s="1"/>
      <c r="O15" s="1"/>
    </row>
    <row r="16" spans="1:15">
      <c r="C16">
        <f>SUM(C4:C15)</f>
        <v>4876.8</v>
      </c>
      <c r="D16">
        <f>SUM(D4:D15)</f>
        <v>1199.6928000000003</v>
      </c>
      <c r="K16">
        <f>SUM(K3:K15)</f>
        <v>1070.47</v>
      </c>
      <c r="M16">
        <f>SUM(M3:M15)</f>
        <v>795.61</v>
      </c>
      <c r="O16">
        <f>SUM(O3:O15)</f>
        <v>780.06999999999994</v>
      </c>
    </row>
    <row r="18" spans="1:15">
      <c r="A18" s="18" t="s">
        <v>34</v>
      </c>
      <c r="B18" s="18">
        <f>D18/3</f>
        <v>1225.7023999999999</v>
      </c>
      <c r="D18">
        <f>C16-D16</f>
        <v>3677.1071999999999</v>
      </c>
      <c r="I18" s="8" t="s">
        <v>50</v>
      </c>
      <c r="J18" s="8"/>
      <c r="K18" s="8">
        <f>B18-K16</f>
        <v>155.23239999999987</v>
      </c>
      <c r="L18" s="8"/>
      <c r="M18" s="8">
        <f>SUM(B18-M16)</f>
        <v>430.09239999999988</v>
      </c>
      <c r="N18" s="8"/>
      <c r="O18" s="8">
        <f>SUM(B18-O16)</f>
        <v>445.63239999999996</v>
      </c>
    </row>
    <row r="19" spans="1:15">
      <c r="I19" s="18" t="s">
        <v>67</v>
      </c>
      <c r="J19" s="18"/>
      <c r="K19" s="18"/>
      <c r="L19" s="18"/>
      <c r="M19" s="18"/>
      <c r="N19" s="18"/>
      <c r="O19" s="18">
        <f>SUM(K18+M18+O18)</f>
        <v>1030.9571999999998</v>
      </c>
    </row>
    <row r="21" spans="1:15" s="10" customFormat="1"/>
    <row r="22" spans="1:15" ht="15.75" thickBot="1"/>
    <row r="23" spans="1:15" ht="37.5" customHeight="1" thickBot="1">
      <c r="A23" s="61" t="s">
        <v>104</v>
      </c>
      <c r="B23" s="62"/>
      <c r="C23" s="62"/>
      <c r="D23" s="62"/>
      <c r="E23" s="63"/>
      <c r="I23" s="66" t="s">
        <v>103</v>
      </c>
      <c r="J23" s="67"/>
      <c r="K23" s="67"/>
      <c r="L23" s="67"/>
      <c r="M23" s="67"/>
      <c r="N23" s="67"/>
      <c r="O23" s="68"/>
    </row>
    <row r="24" spans="1:15" ht="15.75" thickBot="1"/>
    <row r="25" spans="1:15" ht="15.75" thickBot="1">
      <c r="A25" s="3" t="s">
        <v>0</v>
      </c>
      <c r="B25" s="4" t="s">
        <v>1</v>
      </c>
      <c r="C25" s="4" t="s">
        <v>2</v>
      </c>
      <c r="D25" s="4" t="s">
        <v>3</v>
      </c>
      <c r="E25" s="5" t="s">
        <v>4</v>
      </c>
      <c r="I25" s="3" t="s">
        <v>45</v>
      </c>
      <c r="J25" s="64" t="s">
        <v>60</v>
      </c>
      <c r="K25" s="64"/>
      <c r="L25" s="64" t="s">
        <v>61</v>
      </c>
      <c r="M25" s="64"/>
      <c r="N25" s="64" t="s">
        <v>62</v>
      </c>
      <c r="O25" s="65"/>
    </row>
    <row r="26" spans="1:15">
      <c r="A26" s="6"/>
      <c r="B26" s="1" t="s">
        <v>111</v>
      </c>
      <c r="C26" s="1">
        <v>1590</v>
      </c>
      <c r="D26" s="2">
        <f>C26*0.246</f>
        <v>391.14</v>
      </c>
      <c r="E26" s="2"/>
      <c r="I26" s="2" t="s">
        <v>49</v>
      </c>
      <c r="J26" s="2"/>
      <c r="K26" s="2">
        <v>600</v>
      </c>
      <c r="L26" s="2"/>
      <c r="M26" s="2">
        <v>600</v>
      </c>
      <c r="N26" s="2"/>
      <c r="O26" s="2">
        <v>600</v>
      </c>
    </row>
    <row r="27" spans="1:15">
      <c r="A27" s="7"/>
      <c r="B27" s="1"/>
      <c r="C27" s="1"/>
      <c r="D27" s="2">
        <f t="shared" ref="D27:D35" si="1">C27*0.246</f>
        <v>0</v>
      </c>
      <c r="E27" s="1"/>
      <c r="I27" s="1" t="s">
        <v>51</v>
      </c>
      <c r="J27" s="1"/>
      <c r="K27" s="1"/>
      <c r="L27" s="1"/>
      <c r="M27" s="1"/>
      <c r="N27" s="1"/>
      <c r="O27" s="1"/>
    </row>
    <row r="28" spans="1:15">
      <c r="A28" s="7"/>
      <c r="B28" s="1"/>
      <c r="C28" s="1"/>
      <c r="D28" s="2">
        <f t="shared" si="1"/>
        <v>0</v>
      </c>
      <c r="E28" s="1"/>
      <c r="I28" s="1" t="s">
        <v>56</v>
      </c>
      <c r="J28" s="1"/>
      <c r="K28" s="1"/>
      <c r="L28" s="1"/>
      <c r="M28" s="1"/>
      <c r="N28" s="1"/>
      <c r="O28" s="1"/>
    </row>
    <row r="29" spans="1:15">
      <c r="A29" s="7"/>
      <c r="B29" s="1" t="s">
        <v>32</v>
      </c>
      <c r="C29" s="21">
        <v>499.7</v>
      </c>
      <c r="D29" s="2">
        <f t="shared" si="1"/>
        <v>122.92619999999999</v>
      </c>
      <c r="E29" s="1"/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</row>
    <row r="30" spans="1:15">
      <c r="A30" s="7"/>
      <c r="B30" s="1" t="s">
        <v>35</v>
      </c>
      <c r="C30" s="21">
        <v>380.5</v>
      </c>
      <c r="D30" s="2">
        <f t="shared" si="1"/>
        <v>93.602999999999994</v>
      </c>
      <c r="E30" s="1"/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</row>
    <row r="31" spans="1:15">
      <c r="A31" s="7"/>
      <c r="B31" s="1" t="s">
        <v>36</v>
      </c>
      <c r="C31" s="21">
        <v>410</v>
      </c>
      <c r="D31" s="2">
        <f t="shared" si="1"/>
        <v>100.86</v>
      </c>
      <c r="E31" s="1"/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</row>
    <row r="32" spans="1:15">
      <c r="A32" s="7"/>
      <c r="B32" s="1" t="s">
        <v>37</v>
      </c>
      <c r="C32" s="21">
        <v>351.5</v>
      </c>
      <c r="D32" s="2">
        <f t="shared" si="1"/>
        <v>86.468999999999994</v>
      </c>
      <c r="E32" s="1"/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</row>
    <row r="33" spans="1:17">
      <c r="A33" s="7"/>
      <c r="B33" s="1" t="s">
        <v>38</v>
      </c>
      <c r="C33" s="21">
        <v>209</v>
      </c>
      <c r="D33" s="2">
        <f t="shared" si="1"/>
        <v>51.414000000000001</v>
      </c>
      <c r="E33" s="1"/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151</v>
      </c>
      <c r="D34" s="2">
        <f t="shared" si="1"/>
        <v>37.146000000000001</v>
      </c>
      <c r="E34" s="1"/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 t="s">
        <v>114</v>
      </c>
      <c r="C35" s="1">
        <v>1000</v>
      </c>
      <c r="D35" s="2">
        <f t="shared" si="1"/>
        <v>246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4591.7</v>
      </c>
      <c r="D39">
        <f>SUM(D26:D37)</f>
        <v>1129.5581999999999</v>
      </c>
      <c r="K39">
        <f>SUM(K26:K38)</f>
        <v>735.06999999999994</v>
      </c>
      <c r="M39">
        <f>SUM(M26:M38)</f>
        <v>727.15</v>
      </c>
      <c r="O39">
        <f>SUM(O26:O38)</f>
        <v>736.12</v>
      </c>
    </row>
    <row r="41" spans="1:17">
      <c r="A41" s="18" t="s">
        <v>34</v>
      </c>
      <c r="B41" s="18">
        <f>D41/3</f>
        <v>1154.0472666666667</v>
      </c>
      <c r="D41">
        <f>C39-D39</f>
        <v>3462.1417999999999</v>
      </c>
      <c r="I41" s="8" t="s">
        <v>50</v>
      </c>
      <c r="J41" s="8"/>
      <c r="K41" s="8">
        <f>B41-K39</f>
        <v>418.97726666666676</v>
      </c>
      <c r="L41" s="8"/>
      <c r="M41" s="8">
        <f>SUM(B41-M39)</f>
        <v>426.89726666666672</v>
      </c>
      <c r="N41" s="8"/>
      <c r="O41" s="8">
        <f>SUM(B41-O39)</f>
        <v>417.9272666666667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2294.759</v>
      </c>
    </row>
    <row r="43" spans="1:17">
      <c r="I43" s="69" t="s">
        <v>84</v>
      </c>
      <c r="J43" s="69"/>
      <c r="K43" s="69"/>
      <c r="L43" s="69"/>
      <c r="M43" s="69"/>
      <c r="N43" s="19">
        <v>2366.7800000000002</v>
      </c>
      <c r="O43">
        <f>N43-D39</f>
        <v>1237.2218000000003</v>
      </c>
    </row>
    <row r="44" spans="1:17" s="17" customFormat="1"/>
    <row r="45" spans="1:17" ht="15.75" thickBot="1"/>
    <row r="46" spans="1:17" ht="37.5" customHeight="1" thickBot="1">
      <c r="A46" s="61" t="s">
        <v>101</v>
      </c>
      <c r="B46" s="62"/>
      <c r="C46" s="62"/>
      <c r="D46" s="62"/>
      <c r="E46" s="63"/>
      <c r="I46" s="66" t="s">
        <v>102</v>
      </c>
      <c r="J46" s="67"/>
      <c r="K46" s="67"/>
      <c r="L46" s="67"/>
      <c r="M46" s="67"/>
      <c r="N46" s="67"/>
      <c r="O46" s="68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64" t="s">
        <v>70</v>
      </c>
      <c r="K48" s="64"/>
      <c r="L48" s="64" t="s">
        <v>71</v>
      </c>
      <c r="M48" s="64"/>
      <c r="N48" s="64" t="s">
        <v>72</v>
      </c>
      <c r="O48" s="65"/>
      <c r="P48" s="15"/>
      <c r="Q48" s="12"/>
    </row>
    <row r="49" spans="1:17">
      <c r="A49" s="6"/>
      <c r="B49" s="1" t="s">
        <v>78</v>
      </c>
      <c r="C49" s="2">
        <v>539.6</v>
      </c>
      <c r="D49" s="2">
        <f>C49*0.246</f>
        <v>132.74160000000001</v>
      </c>
      <c r="E49" s="2"/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</row>
    <row r="50" spans="1:17">
      <c r="A50" s="7"/>
      <c r="B50" s="1" t="s">
        <v>79</v>
      </c>
      <c r="C50" s="1">
        <v>53.2</v>
      </c>
      <c r="D50" s="2">
        <f t="shared" ref="D50:D59" si="2">C50*0.246</f>
        <v>13.087200000000001</v>
      </c>
      <c r="E50" s="1"/>
      <c r="I50" s="1" t="s">
        <v>51</v>
      </c>
      <c r="J50" s="1"/>
      <c r="K50" s="1"/>
      <c r="L50" s="1"/>
      <c r="M50" s="1"/>
      <c r="N50" s="1"/>
      <c r="O50" s="1"/>
      <c r="P50" s="14"/>
      <c r="Q50" s="12"/>
    </row>
    <row r="51" spans="1:17">
      <c r="A51" s="7"/>
      <c r="B51" s="1" t="s">
        <v>80</v>
      </c>
      <c r="C51" s="1">
        <v>476</v>
      </c>
      <c r="D51" s="2">
        <f t="shared" si="2"/>
        <v>117.096</v>
      </c>
      <c r="E51" s="1"/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</row>
    <row r="52" spans="1:17">
      <c r="A52" s="7"/>
      <c r="B52" s="1" t="s">
        <v>81</v>
      </c>
      <c r="C52" s="1">
        <v>235.6</v>
      </c>
      <c r="D52" s="2">
        <f t="shared" si="2"/>
        <v>57.957599999999999</v>
      </c>
      <c r="E52" s="1"/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</row>
    <row r="53" spans="1:17">
      <c r="A53" s="7"/>
      <c r="B53" s="1" t="s">
        <v>82</v>
      </c>
      <c r="C53" s="1">
        <v>0</v>
      </c>
      <c r="D53" s="2">
        <f t="shared" si="2"/>
        <v>0</v>
      </c>
      <c r="E53" s="1"/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</row>
    <row r="54" spans="1:17">
      <c r="A54" s="7"/>
      <c r="B54" s="1" t="s">
        <v>83</v>
      </c>
      <c r="C54" s="1">
        <v>124.5</v>
      </c>
      <c r="D54" s="2">
        <f t="shared" si="2"/>
        <v>30.626999999999999</v>
      </c>
      <c r="E54" s="1"/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</row>
    <row r="55" spans="1:17">
      <c r="A55" s="7"/>
      <c r="B55" s="1"/>
      <c r="C55" s="1"/>
      <c r="D55" s="2">
        <f t="shared" si="2"/>
        <v>0</v>
      </c>
      <c r="E55" s="1"/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</row>
    <row r="56" spans="1:17">
      <c r="A56" s="1"/>
      <c r="B56" s="1" t="s">
        <v>115</v>
      </c>
      <c r="C56" s="1">
        <v>2800</v>
      </c>
      <c r="D56" s="2">
        <f t="shared" si="2"/>
        <v>688.8</v>
      </c>
      <c r="E56" s="1"/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17">
      <c r="A57" s="1"/>
      <c r="B57" s="1" t="s">
        <v>116</v>
      </c>
      <c r="C57" s="1">
        <v>580</v>
      </c>
      <c r="D57" s="2">
        <f t="shared" si="2"/>
        <v>142.68</v>
      </c>
      <c r="E57" s="1"/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17">
      <c r="A58" s="1"/>
      <c r="B58" s="1"/>
      <c r="C58" s="1"/>
      <c r="D58" s="2">
        <f t="shared" si="2"/>
        <v>0</v>
      </c>
      <c r="E58" s="1"/>
      <c r="I58" s="1"/>
      <c r="J58" s="1"/>
      <c r="K58" s="1"/>
      <c r="L58" s="1"/>
      <c r="M58" s="1"/>
      <c r="N58" s="1"/>
      <c r="O58" s="1"/>
      <c r="P58" s="14"/>
      <c r="Q58" s="12"/>
    </row>
    <row r="59" spans="1:17">
      <c r="A59" s="1"/>
      <c r="B59" s="1"/>
      <c r="C59" s="1"/>
      <c r="D59" s="2">
        <f t="shared" si="2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17">
      <c r="A60" s="1"/>
      <c r="B60" s="1"/>
      <c r="C60" s="1">
        <v>220</v>
      </c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17">
      <c r="C61">
        <f>SUM(C49:C60)</f>
        <v>5028.8999999999996</v>
      </c>
      <c r="D61">
        <f>SUM(D49:D60)</f>
        <v>1182.9894000000002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17">
      <c r="P62" s="14"/>
      <c r="Q62" s="12"/>
    </row>
    <row r="63" spans="1:17">
      <c r="A63" s="18" t="s">
        <v>34</v>
      </c>
      <c r="B63" s="18">
        <f>D63/3</f>
        <v>1281.9701999999997</v>
      </c>
      <c r="D63">
        <f>C61-D61</f>
        <v>3845.9105999999992</v>
      </c>
      <c r="I63" s="8" t="s">
        <v>50</v>
      </c>
      <c r="J63" s="8"/>
      <c r="K63" s="8">
        <f>B63-K61</f>
        <v>346.90019999999981</v>
      </c>
      <c r="L63" s="8"/>
      <c r="M63" s="8">
        <f>SUM(B63-M61)</f>
        <v>298.06019999999978</v>
      </c>
      <c r="N63" s="8"/>
      <c r="O63" s="8">
        <f>SUM(B63-O61)</f>
        <v>293.47019999999986</v>
      </c>
      <c r="P63" s="16"/>
      <c r="Q63" s="12"/>
    </row>
    <row r="64" spans="1:17">
      <c r="I64" s="18" t="s">
        <v>67</v>
      </c>
      <c r="J64" s="18"/>
      <c r="K64" s="18"/>
      <c r="L64" s="18"/>
      <c r="M64" s="18"/>
      <c r="N64" s="18"/>
      <c r="O64" s="18">
        <f>SUM(K63+M63+O63+O43)</f>
        <v>2175.6523999999999</v>
      </c>
      <c r="P64" s="14"/>
      <c r="Q64" s="12"/>
    </row>
    <row r="65" spans="1:17">
      <c r="I65" s="69" t="s">
        <v>85</v>
      </c>
      <c r="J65" s="69"/>
      <c r="K65" s="69"/>
      <c r="L65" s="69"/>
      <c r="M65" s="69"/>
      <c r="N65" s="19">
        <f>O43+O64</f>
        <v>3412.8742000000002</v>
      </c>
      <c r="O65">
        <f>N65-D61</f>
        <v>2229.8847999999998</v>
      </c>
      <c r="P65" s="14"/>
      <c r="Q65" s="12"/>
    </row>
    <row r="66" spans="1:17" s="10" customFormat="1">
      <c r="P66" s="12"/>
      <c r="Q66" s="12"/>
    </row>
    <row r="67" spans="1:17" ht="15.75" thickBot="1">
      <c r="P67" s="14"/>
      <c r="Q67" s="12"/>
    </row>
    <row r="68" spans="1:17" ht="37.5" customHeight="1" thickBot="1">
      <c r="A68" s="61" t="s">
        <v>106</v>
      </c>
      <c r="B68" s="62"/>
      <c r="C68" s="62"/>
      <c r="D68" s="62"/>
      <c r="E68" s="63"/>
      <c r="I68" s="66" t="s">
        <v>105</v>
      </c>
      <c r="J68" s="67"/>
      <c r="K68" s="67"/>
      <c r="L68" s="67"/>
      <c r="M68" s="67"/>
      <c r="N68" s="67"/>
      <c r="O68" s="68"/>
      <c r="P68" s="13"/>
      <c r="Q68" s="12"/>
    </row>
    <row r="69" spans="1:17" ht="15.75" thickBot="1">
      <c r="P69" s="14"/>
      <c r="Q69" s="12"/>
    </row>
    <row r="70" spans="1:17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64" t="s">
        <v>60</v>
      </c>
      <c r="K70" s="64"/>
      <c r="L70" s="64" t="s">
        <v>61</v>
      </c>
      <c r="M70" s="64"/>
      <c r="N70" s="64" t="s">
        <v>62</v>
      </c>
      <c r="O70" s="65"/>
      <c r="P70" s="15"/>
      <c r="Q70" s="12"/>
    </row>
    <row r="71" spans="1:17">
      <c r="A71" s="6"/>
      <c r="B71" s="2"/>
      <c r="C71" s="2"/>
      <c r="D71" s="2">
        <f>C71*0.246</f>
        <v>0</v>
      </c>
      <c r="E71" s="2"/>
      <c r="I71" s="2" t="s">
        <v>49</v>
      </c>
      <c r="J71" s="2"/>
      <c r="K71" s="2">
        <v>600</v>
      </c>
      <c r="L71" s="2"/>
      <c r="M71" s="2">
        <v>600</v>
      </c>
      <c r="N71" s="2"/>
      <c r="O71" s="2">
        <v>600</v>
      </c>
      <c r="P71" s="14"/>
      <c r="Q71" s="12"/>
    </row>
    <row r="72" spans="1:17">
      <c r="A72" s="7"/>
      <c r="B72" s="1" t="s">
        <v>87</v>
      </c>
      <c r="C72" s="1">
        <v>500.65</v>
      </c>
      <c r="D72" s="2">
        <f>C72*0.246</f>
        <v>123.15989999999999</v>
      </c>
      <c r="E72" s="1"/>
      <c r="I72" s="1" t="s">
        <v>51</v>
      </c>
      <c r="J72" s="1"/>
      <c r="K72" s="1"/>
      <c r="L72" s="1"/>
      <c r="M72" s="1"/>
      <c r="N72" s="1"/>
      <c r="O72" s="1"/>
      <c r="P72" s="14"/>
      <c r="Q72" s="12"/>
    </row>
    <row r="73" spans="1:17">
      <c r="A73" s="7"/>
      <c r="B73" s="1" t="s">
        <v>88</v>
      </c>
      <c r="C73" s="1">
        <v>398.05</v>
      </c>
      <c r="D73" s="2">
        <f>C73*0.246</f>
        <v>97.920299999999997</v>
      </c>
      <c r="E73" s="1"/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</row>
    <row r="74" spans="1:17">
      <c r="A74" s="7"/>
      <c r="B74" s="1"/>
      <c r="C74" s="21"/>
      <c r="D74" s="2"/>
      <c r="E74" s="1"/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</row>
    <row r="75" spans="1:17">
      <c r="A75" s="7"/>
      <c r="B75" s="1" t="s">
        <v>90</v>
      </c>
      <c r="C75" s="1">
        <v>326.8</v>
      </c>
      <c r="D75" s="2">
        <f>C75*0.246</f>
        <v>80.392800000000008</v>
      </c>
      <c r="E75" s="1"/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</row>
    <row r="76" spans="1:17">
      <c r="A76" s="7"/>
      <c r="B76" s="1" t="s">
        <v>91</v>
      </c>
      <c r="C76" s="1">
        <v>203.3</v>
      </c>
      <c r="D76" s="2">
        <f>C76*0.246</f>
        <v>50.011800000000001</v>
      </c>
      <c r="E76" s="1"/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</row>
    <row r="77" spans="1:17">
      <c r="A77" s="7"/>
      <c r="D77" s="2">
        <f>C77*0.246</f>
        <v>0</v>
      </c>
      <c r="E77" s="1"/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</row>
    <row r="78" spans="1:17">
      <c r="A78" s="7"/>
      <c r="B78" s="1"/>
      <c r="C78" s="1"/>
      <c r="D78" s="2"/>
      <c r="E78" s="1"/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</row>
    <row r="79" spans="1:17">
      <c r="A79" s="1"/>
      <c r="B79" s="1" t="s">
        <v>22</v>
      </c>
      <c r="C79" s="1">
        <v>360</v>
      </c>
      <c r="D79" s="2">
        <f>C79*0.246</f>
        <v>88.56</v>
      </c>
      <c r="E79" s="1"/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</row>
    <row r="80" spans="1:17">
      <c r="A80" s="1"/>
      <c r="B80" s="1" t="s">
        <v>22</v>
      </c>
      <c r="C80" s="1">
        <v>450</v>
      </c>
      <c r="D80" s="2">
        <f>C80*0.246</f>
        <v>110.7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/>
      <c r="C81" s="1"/>
      <c r="D81" s="1">
        <f>C81*0.246</f>
        <v>0</v>
      </c>
      <c r="E81" s="1"/>
      <c r="I81" s="1" t="s">
        <v>65</v>
      </c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1"/>
      <c r="D82" s="1"/>
      <c r="E82" s="1"/>
      <c r="I82" s="1" t="s">
        <v>66</v>
      </c>
      <c r="J82" s="1"/>
      <c r="K82" s="1"/>
      <c r="L82" s="1"/>
      <c r="M82" s="1"/>
      <c r="N82" s="1"/>
      <c r="O82" s="1"/>
      <c r="P82" s="11"/>
      <c r="Q82" s="12"/>
    </row>
    <row r="83" spans="1:17">
      <c r="C83">
        <f>SUM(C71:C82)</f>
        <v>2238.8000000000002</v>
      </c>
      <c r="D83">
        <f>SUM(D71:D82)</f>
        <v>550.74480000000005</v>
      </c>
      <c r="K83">
        <f>SUM(K71:K82)</f>
        <v>735.06999999999994</v>
      </c>
      <c r="M83">
        <f>SUM(M71:M82)</f>
        <v>783.91</v>
      </c>
      <c r="O83">
        <f>SUM(O71:O82)</f>
        <v>788.49999999999989</v>
      </c>
      <c r="P83" s="11"/>
      <c r="Q83" s="12"/>
    </row>
    <row r="84" spans="1:17">
      <c r="P84" s="11"/>
      <c r="Q84" s="12"/>
    </row>
    <row r="85" spans="1:17">
      <c r="A85" s="18" t="s">
        <v>34</v>
      </c>
      <c r="B85" s="18">
        <f>D85/3</f>
        <v>562.68506666666678</v>
      </c>
      <c r="D85">
        <f>C83-D83</f>
        <v>1688.0552000000002</v>
      </c>
      <c r="I85" s="8" t="s">
        <v>50</v>
      </c>
      <c r="J85" s="8"/>
      <c r="K85" s="8">
        <f>B85-K83</f>
        <v>-172.38493333333315</v>
      </c>
      <c r="L85" s="8"/>
      <c r="M85" s="8">
        <f>SUM(B85-M83)</f>
        <v>-221.22493333333318</v>
      </c>
      <c r="N85" s="8"/>
      <c r="O85" s="8">
        <f>SUM(B85-O83)</f>
        <v>-225.8149333333331</v>
      </c>
      <c r="P85" s="16"/>
      <c r="Q85" s="12"/>
    </row>
    <row r="86" spans="1:17">
      <c r="I86" s="18" t="s">
        <v>67</v>
      </c>
      <c r="J86" s="18"/>
      <c r="K86" s="18"/>
      <c r="L86" s="18"/>
      <c r="M86" s="18"/>
      <c r="N86" s="18"/>
      <c r="O86" s="18">
        <f>SUM(K85+M85+O85+O64)</f>
        <v>1556.2276000000006</v>
      </c>
      <c r="P86" s="11"/>
      <c r="Q86" s="12"/>
    </row>
    <row r="87" spans="1:17">
      <c r="A87" s="11"/>
      <c r="B87" s="11"/>
      <c r="C87" s="11"/>
      <c r="D87" s="11"/>
      <c r="E87" s="11"/>
      <c r="F87" s="11"/>
      <c r="G87" s="12"/>
      <c r="H87" s="11"/>
      <c r="I87" s="11"/>
      <c r="J87" s="11"/>
      <c r="K87" s="11"/>
      <c r="L87" s="11"/>
      <c r="M87" s="11"/>
      <c r="N87" s="11"/>
      <c r="O87" s="11"/>
      <c r="P87" s="11"/>
      <c r="Q87" s="12"/>
    </row>
    <row r="88" spans="1:17">
      <c r="A88" s="11"/>
      <c r="B88" s="11"/>
      <c r="C88" s="11"/>
      <c r="D88" s="11"/>
      <c r="E88" s="11"/>
      <c r="F88" s="11"/>
      <c r="G88" s="12"/>
      <c r="H88" s="11"/>
      <c r="I88" s="11"/>
      <c r="J88" s="11"/>
      <c r="K88" s="11"/>
      <c r="L88" s="11"/>
      <c r="M88" s="11"/>
      <c r="N88" s="11"/>
      <c r="O88" s="11"/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20"/>
      <c r="B90" s="20"/>
      <c r="C90" s="20">
        <f>SUM(C83+C39+C61+C16)</f>
        <v>16736.2</v>
      </c>
      <c r="D90" s="20">
        <f>C90*0.246</f>
        <v>4117.1052</v>
      </c>
      <c r="E90" s="20"/>
    </row>
    <row r="91" spans="1:17">
      <c r="A91" s="20" t="s">
        <v>96</v>
      </c>
      <c r="B91" s="20">
        <f>C90/12</f>
        <v>1394.6833333333334</v>
      </c>
      <c r="C91" s="20"/>
      <c r="D91" s="20"/>
      <c r="E91" s="20"/>
    </row>
    <row r="92" spans="1:17">
      <c r="A92" s="20" t="s">
        <v>97</v>
      </c>
      <c r="B92" s="20">
        <f>D92/12</f>
        <v>1051.5912333333333</v>
      </c>
      <c r="C92" s="20"/>
      <c r="D92" s="20">
        <f>C90-D90</f>
        <v>12619.094800000001</v>
      </c>
      <c r="E92" s="20"/>
    </row>
    <row r="95" spans="1:17">
      <c r="C95">
        <f>C90-220</f>
        <v>16516.2</v>
      </c>
    </row>
  </sheetData>
  <mergeCells count="22">
    <mergeCell ref="J70:K70"/>
    <mergeCell ref="L70:M70"/>
    <mergeCell ref="N70:O70"/>
    <mergeCell ref="J48:K48"/>
    <mergeCell ref="L48:M48"/>
    <mergeCell ref="N48:O48"/>
    <mergeCell ref="I65:M65"/>
    <mergeCell ref="A68:E68"/>
    <mergeCell ref="I68:O68"/>
    <mergeCell ref="J25:K25"/>
    <mergeCell ref="L25:M25"/>
    <mergeCell ref="N25:O25"/>
    <mergeCell ref="I43:M43"/>
    <mergeCell ref="A46:E46"/>
    <mergeCell ref="I46:O46"/>
    <mergeCell ref="A23:E23"/>
    <mergeCell ref="I23:O23"/>
    <mergeCell ref="A1:E1"/>
    <mergeCell ref="I1:O1"/>
    <mergeCell ref="J3:K3"/>
    <mergeCell ref="L3:M3"/>
    <mergeCell ref="N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4"/>
  <sheetViews>
    <sheetView topLeftCell="A64" workbookViewId="0">
      <selection activeCell="B56" sqref="B56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6" max="16" width="2.7109375" customWidth="1"/>
    <col min="17" max="17" width="3.42578125" style="10" customWidth="1"/>
    <col min="19" max="19" width="12" customWidth="1"/>
    <col min="20" max="20" width="10.7109375" bestFit="1" customWidth="1"/>
    <col min="21" max="21" width="10.7109375" customWidth="1"/>
    <col min="22" max="22" width="13" bestFit="1" customWidth="1"/>
  </cols>
  <sheetData>
    <row r="1" spans="1:25" ht="37.5" customHeight="1" thickBot="1">
      <c r="A1" s="61" t="s">
        <v>117</v>
      </c>
      <c r="B1" s="62"/>
      <c r="C1" s="62"/>
      <c r="D1" s="62"/>
      <c r="E1" s="63"/>
      <c r="I1" s="66" t="s">
        <v>118</v>
      </c>
      <c r="J1" s="67"/>
      <c r="K1" s="67"/>
      <c r="L1" s="67"/>
      <c r="M1" s="67"/>
      <c r="N1" s="67"/>
      <c r="O1" s="68"/>
    </row>
    <row r="2" spans="1:25" ht="15.75" thickBot="1"/>
    <row r="3" spans="1:25" ht="15.7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64" t="s">
        <v>46</v>
      </c>
      <c r="K3" s="64"/>
      <c r="L3" s="64" t="s">
        <v>47</v>
      </c>
      <c r="M3" s="64"/>
      <c r="N3" s="64" t="s">
        <v>48</v>
      </c>
      <c r="O3" s="65"/>
    </row>
    <row r="4" spans="1:25">
      <c r="A4" s="6"/>
      <c r="B4" s="2" t="s">
        <v>119</v>
      </c>
      <c r="C4" s="2">
        <v>0</v>
      </c>
      <c r="D4" s="2">
        <f t="shared" ref="D4:D15" si="0">(C4*0.094)+(C4*0.011)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287.47000000000003</v>
      </c>
      <c r="D5" s="2">
        <f t="shared" si="0"/>
        <v>30.184350000000002</v>
      </c>
      <c r="E5" s="2">
        <f t="shared" ref="E5:E15" si="1">C5*0.011</f>
        <v>3.1621700000000001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391.4</v>
      </c>
      <c r="D6" s="2">
        <f t="shared" si="0"/>
        <v>41.096999999999994</v>
      </c>
      <c r="E6" s="2">
        <f t="shared" si="1"/>
        <v>4.3053999999999997</v>
      </c>
      <c r="I6" s="1" t="s">
        <v>113</v>
      </c>
      <c r="J6" s="1"/>
      <c r="K6" s="1"/>
      <c r="L6" s="1"/>
      <c r="M6" s="1"/>
      <c r="N6" s="1"/>
      <c r="O6" s="1"/>
      <c r="S6">
        <f>SUM(C5:C12)</f>
        <v>2466.3900000000003</v>
      </c>
      <c r="T6">
        <f>S6*0.094</f>
        <v>231.84066000000004</v>
      </c>
      <c r="U6">
        <f>S6*0.011</f>
        <v>27.130290000000002</v>
      </c>
      <c r="V6">
        <f>S6-T6-U6</f>
        <v>2207.4190500000004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23.700600000000001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20.548499999999997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71.021999999999991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19.152000000000001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24.139500000000002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29.126999999999999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287.39999999999998</v>
      </c>
      <c r="D14" s="2">
        <f t="shared" si="0"/>
        <v>30.177</v>
      </c>
      <c r="E14" s="2">
        <f t="shared" si="1"/>
        <v>3.1613999999999995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 t="shared" si="0"/>
        <v>41.096999999999994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3145.1900000000005</v>
      </c>
      <c r="D16">
        <f>SUM(D4:D15)</f>
        <v>330.24495000000002</v>
      </c>
      <c r="E16">
        <f>SUM(E4:E15)</f>
        <v>34.597090000000001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938.31501666666679</v>
      </c>
      <c r="D18">
        <f>C16-D16</f>
        <v>2814.9450500000003</v>
      </c>
      <c r="I18" s="8" t="s">
        <v>50</v>
      </c>
      <c r="J18" s="8"/>
      <c r="K18" s="8">
        <f>B18-K16</f>
        <v>-42.154983333333234</v>
      </c>
      <c r="L18" s="8"/>
      <c r="M18" s="8">
        <f>SUM(B18-M16)</f>
        <v>-57.294983333333221</v>
      </c>
      <c r="N18" s="8"/>
      <c r="O18" s="8">
        <f>SUM(B18-O16)</f>
        <v>-41.754983333333143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-141.2049499999996</v>
      </c>
    </row>
    <row r="21" spans="1:26" s="10" customFormat="1"/>
    <row r="22" spans="1:26" ht="15.75" thickBot="1"/>
    <row r="23" spans="1:26" ht="37.5" customHeight="1" thickBot="1">
      <c r="A23" s="61" t="s">
        <v>639</v>
      </c>
      <c r="B23" s="62"/>
      <c r="C23" s="62"/>
      <c r="D23" s="62"/>
      <c r="E23" s="63"/>
      <c r="I23" s="66" t="s">
        <v>103</v>
      </c>
      <c r="J23" s="67"/>
      <c r="K23" s="67"/>
      <c r="L23" s="67"/>
      <c r="M23" s="67"/>
      <c r="N23" s="67"/>
      <c r="O23" s="68"/>
    </row>
    <row r="24" spans="1:26" ht="15.75" thickBot="1"/>
    <row r="25" spans="1:26" ht="15.7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64" t="s">
        <v>60</v>
      </c>
      <c r="K25" s="64"/>
      <c r="L25" s="64" t="s">
        <v>61</v>
      </c>
      <c r="M25" s="64"/>
      <c r="N25" s="64" t="s">
        <v>62</v>
      </c>
      <c r="O25" s="65"/>
    </row>
    <row r="26" spans="1:26">
      <c r="A26" s="6"/>
      <c r="B26" s="1" t="s">
        <v>637</v>
      </c>
      <c r="C26" s="1">
        <v>0</v>
      </c>
      <c r="D26" s="2">
        <f t="shared" ref="D26:D33" si="2">(C26*0.094)+(C26*0.011)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si="2"/>
        <v>36.75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70.184100000000001</v>
      </c>
      <c r="E29" s="31">
        <f>C29-D29</f>
        <v>598.2358999999999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82.792500000000004</v>
      </c>
      <c r="E30" s="31">
        <f t="shared" ref="E30:E34" si="3">C30-D30</f>
        <v>705.70749999999998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2082.6023500000001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34.094549999999998</v>
      </c>
      <c r="E31" s="31">
        <f t="shared" si="3"/>
        <v>290.61545000000001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26.932500000000001</v>
      </c>
      <c r="E32" s="31">
        <f t="shared" si="3"/>
        <v>229.5675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15.561</v>
      </c>
      <c r="E33" s="31">
        <f t="shared" si="3"/>
        <v>132.63899999999998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ref="D34" si="4">(C34*0.094)+(C34*0.011)</f>
        <v>14.763</v>
      </c>
      <c r="E34" s="31">
        <f t="shared" si="3"/>
        <v>125.83699999999999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5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281.07765000000001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798.61744999999985</v>
      </c>
      <c r="D41">
        <f>C39-D39</f>
        <v>2395.8523499999997</v>
      </c>
      <c r="I41" s="8" t="s">
        <v>50</v>
      </c>
      <c r="J41" s="8"/>
      <c r="K41" s="8">
        <f>B41-K39</f>
        <v>-136.45255000000009</v>
      </c>
      <c r="L41" s="8"/>
      <c r="M41" s="8">
        <f>SUM(B41-M39)</f>
        <v>-128.53255000000013</v>
      </c>
      <c r="N41" s="8"/>
      <c r="O41" s="8">
        <f>SUM(B41-O39)</f>
        <v>-137.50255000000016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-543.69259999999997</v>
      </c>
    </row>
    <row r="43" spans="1:17">
      <c r="I43" s="69" t="s">
        <v>84</v>
      </c>
      <c r="J43" s="69"/>
      <c r="K43" s="69"/>
      <c r="L43" s="69"/>
      <c r="M43" s="69"/>
      <c r="N43" s="19">
        <v>0</v>
      </c>
      <c r="O43">
        <f>N43-D39</f>
        <v>-281.07765000000001</v>
      </c>
    </row>
    <row r="44" spans="1:17" s="17" customFormat="1"/>
    <row r="45" spans="1:17" ht="15.75" thickBot="1"/>
    <row r="46" spans="1:17" ht="37.5" customHeight="1" thickBot="1">
      <c r="A46" s="61" t="s">
        <v>101</v>
      </c>
      <c r="B46" s="62"/>
      <c r="C46" s="62"/>
      <c r="D46" s="62"/>
      <c r="E46" s="63"/>
      <c r="I46" s="66" t="s">
        <v>102</v>
      </c>
      <c r="J46" s="67"/>
      <c r="K46" s="67"/>
      <c r="L46" s="67"/>
      <c r="M46" s="67"/>
      <c r="N46" s="67"/>
      <c r="O46" s="68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64" t="s">
        <v>70</v>
      </c>
      <c r="K48" s="64"/>
      <c r="L48" s="64" t="s">
        <v>71</v>
      </c>
      <c r="M48" s="64"/>
      <c r="N48" s="64" t="s">
        <v>72</v>
      </c>
      <c r="O48" s="65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(C49*0.094)+(C49*0.011)</f>
        <v>15.46125</v>
      </c>
      <c r="E49" s="31">
        <f t="shared" ref="E49:E58" si="6">C49-D49</f>
        <v>131.78874999999999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 t="b">
        <f>[1]Feuil1!$D$31=(C50*0.094)+(C50*0.011)</f>
        <v>0</v>
      </c>
      <c r="E50" s="31">
        <f t="shared" si="6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ref="D51:D56" si="7">(C51*0.094)+(C51*0.011)</f>
        <v>47.959800000000001</v>
      </c>
      <c r="E51" s="31">
        <f t="shared" si="6"/>
        <v>408.80020000000002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107.03175</v>
      </c>
      <c r="U51" s="32">
        <f>S51*0.011</f>
        <v>11.21285</v>
      </c>
      <c r="V51" s="32">
        <f>S51-T51-U51</f>
        <v>901.10540000000003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7"/>
        <v>20.748000000000001</v>
      </c>
      <c r="E52" s="31">
        <f t="shared" si="6"/>
        <v>176.852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7"/>
        <v>0</v>
      </c>
      <c r="E53" s="31">
        <f t="shared" si="6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1427.8292999999999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7"/>
        <v>22.862700000000004</v>
      </c>
      <c r="E54" s="31">
        <f t="shared" si="6"/>
        <v>194.87729999999999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7"/>
        <v>92.4</v>
      </c>
      <c r="E55" s="31">
        <f t="shared" si="6"/>
        <v>787.6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300</v>
      </c>
      <c r="D56" s="2">
        <f t="shared" si="7"/>
        <v>31.5</v>
      </c>
      <c r="E56" s="31">
        <f t="shared" si="6"/>
        <v>268.5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8">C57*0.246</f>
        <v>0</v>
      </c>
      <c r="E57" s="31">
        <f t="shared" si="6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8"/>
        <v>0</v>
      </c>
      <c r="E58" s="31">
        <f t="shared" si="6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8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2199.35</v>
      </c>
      <c r="D61">
        <f>SUM(D49:D60)</f>
        <v>230.93175000000002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656.13941666666665</v>
      </c>
      <c r="D63">
        <f>C61-D61</f>
        <v>1968.4182499999999</v>
      </c>
      <c r="I63" s="8" t="s">
        <v>50</v>
      </c>
      <c r="J63" s="8"/>
      <c r="K63" s="8">
        <f>B63-K61</f>
        <v>-278.93058333333329</v>
      </c>
      <c r="L63" s="8"/>
      <c r="M63" s="8">
        <f>SUM(B63-M61)</f>
        <v>-327.77058333333332</v>
      </c>
      <c r="N63" s="8"/>
      <c r="O63" s="8">
        <f>SUM(B63-O61)</f>
        <v>-332.36058333333324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-1220.1393999999998</v>
      </c>
      <c r="P64" s="14"/>
      <c r="Q64" s="12"/>
    </row>
    <row r="65" spans="1:26">
      <c r="I65" s="69" t="s">
        <v>85</v>
      </c>
      <c r="J65" s="69"/>
      <c r="K65" s="69"/>
      <c r="L65" s="69"/>
      <c r="M65" s="69"/>
      <c r="N65" s="19">
        <f>O43+O64</f>
        <v>-1501.2170499999997</v>
      </c>
      <c r="O65">
        <f>N65-D61</f>
        <v>-1732.1487999999997</v>
      </c>
      <c r="P65" s="14"/>
      <c r="Q65" s="12"/>
    </row>
    <row r="66" spans="1:26" s="10" customFormat="1">
      <c r="P66" s="12"/>
      <c r="Q66" s="12"/>
    </row>
    <row r="67" spans="1:26" ht="15.75" thickBot="1">
      <c r="P67" s="14"/>
      <c r="Q67" s="12"/>
    </row>
    <row r="68" spans="1:26" ht="37.5" customHeight="1" thickBot="1">
      <c r="A68" s="61" t="s">
        <v>106</v>
      </c>
      <c r="B68" s="62"/>
      <c r="C68" s="62"/>
      <c r="D68" s="62"/>
      <c r="E68" s="63"/>
      <c r="I68" s="66" t="s">
        <v>105</v>
      </c>
      <c r="J68" s="67"/>
      <c r="K68" s="67"/>
      <c r="L68" s="67"/>
      <c r="M68" s="67"/>
      <c r="N68" s="67"/>
      <c r="O68" s="68"/>
      <c r="P68" s="13"/>
      <c r="Q68" s="12"/>
    </row>
    <row r="69" spans="1:26" ht="15.75" thickBot="1">
      <c r="P69" s="14"/>
      <c r="Q69" s="12"/>
    </row>
    <row r="70" spans="1:26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64" t="s">
        <v>60</v>
      </c>
      <c r="K70" s="64"/>
      <c r="L70" s="64" t="s">
        <v>61</v>
      </c>
      <c r="M70" s="64"/>
      <c r="N70" s="64" t="s">
        <v>62</v>
      </c>
      <c r="O70" s="65"/>
      <c r="P70" s="15"/>
      <c r="Q70" s="12"/>
    </row>
    <row r="71" spans="1:26">
      <c r="A71" s="6"/>
      <c r="B71" s="2"/>
      <c r="C71" s="2"/>
      <c r="D71" s="2">
        <f>(C71*0.094)+(C71*0.011)</f>
        <v>0</v>
      </c>
      <c r="E71" s="31">
        <f t="shared" ref="E71:E79" si="9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1" si="10">(C72*0.094)+(C72*0.011)</f>
        <v>15.580949999999998</v>
      </c>
      <c r="E72" s="31">
        <f t="shared" si="9"/>
        <v>132.80904999999998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10"/>
        <v>13.685700000000001</v>
      </c>
      <c r="E73" s="31">
        <f t="shared" si="9"/>
        <v>116.65430000000001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83.470799999999997</v>
      </c>
      <c r="U73" s="32">
        <f>S73*0.011</f>
        <v>8.7445599999999999</v>
      </c>
      <c r="V73" s="32">
        <f>S73-T73</f>
        <v>711.48919999999998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>(C74*0.094)+(C74*0.011)</f>
        <v>6.8029500000000009</v>
      </c>
      <c r="E74" s="31">
        <f t="shared" si="9"/>
        <v>57.987050000000004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10"/>
        <v>15.880200000000002</v>
      </c>
      <c r="E75" s="31">
        <f t="shared" si="9"/>
        <v>135.35980000000001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711.48919999999998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10"/>
        <v>16.259249999999998</v>
      </c>
      <c r="E76" s="31">
        <f t="shared" si="9"/>
        <v>138.59074999999999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10"/>
        <v>15.261749999999999</v>
      </c>
      <c r="E77" s="31">
        <f t="shared" si="9"/>
        <v>130.08824999999999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1100</v>
      </c>
      <c r="D78" s="2">
        <f t="shared" si="10"/>
        <v>115.5</v>
      </c>
      <c r="E78" s="31">
        <f t="shared" si="9"/>
        <v>984.5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10"/>
        <v>73.5</v>
      </c>
      <c r="E79" s="31">
        <f t="shared" si="9"/>
        <v>626.5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10"/>
        <v>52.5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10"/>
        <v>18.900000000000002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>(C82*0.094)+(C82*0.011)</f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>(C83*0.094)+(C83*0.011)</f>
        <v>136.5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>(C84*0.094)+(C84*0.011)</f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4574.96</v>
      </c>
      <c r="D85">
        <f>(C85*0.094)+(C85*0.011)</f>
        <v>480.37080000000003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1364.8630666666666</v>
      </c>
      <c r="D87">
        <f>C85-D85</f>
        <v>4094.5891999999999</v>
      </c>
      <c r="I87" s="8" t="s">
        <v>50</v>
      </c>
      <c r="J87" s="8"/>
      <c r="K87" s="8">
        <f>B87-K85</f>
        <v>429.79306666666662</v>
      </c>
      <c r="L87" s="8"/>
      <c r="M87" s="8">
        <f>SUM(B87-M85)</f>
        <v>380.95306666666659</v>
      </c>
      <c r="N87" s="8"/>
      <c r="O87" s="8">
        <f>SUM(B87-O85)</f>
        <v>376.36306666666667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-33.030199999999923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12596.43</v>
      </c>
      <c r="D92" s="20">
        <f>(C92*0.094)+(C92*0.011)</f>
        <v>1322.6251499999998</v>
      </c>
      <c r="E92" s="20"/>
    </row>
    <row r="93" spans="1:17">
      <c r="A93" s="20" t="s">
        <v>96</v>
      </c>
      <c r="B93" s="20">
        <f>C92/12</f>
        <v>1049.7025000000001</v>
      </c>
      <c r="C93" s="20"/>
      <c r="D93" s="20"/>
      <c r="E93" s="20"/>
    </row>
    <row r="94" spans="1:17">
      <c r="A94" s="20" t="s">
        <v>97</v>
      </c>
      <c r="B94" s="20">
        <f>D94/12</f>
        <v>939.48373750000007</v>
      </c>
      <c r="C94" s="20"/>
      <c r="D94" s="20">
        <f>C92-D92</f>
        <v>11273.80485</v>
      </c>
      <c r="E94" s="20"/>
    </row>
  </sheetData>
  <mergeCells count="22">
    <mergeCell ref="A23:E23"/>
    <mergeCell ref="I23:O23"/>
    <mergeCell ref="A1:E1"/>
    <mergeCell ref="I1:O1"/>
    <mergeCell ref="J3:K3"/>
    <mergeCell ref="L3:M3"/>
    <mergeCell ref="N3:O3"/>
    <mergeCell ref="A68:E68"/>
    <mergeCell ref="I68:O68"/>
    <mergeCell ref="J25:K25"/>
    <mergeCell ref="L25:M25"/>
    <mergeCell ref="N25:O25"/>
    <mergeCell ref="I43:M43"/>
    <mergeCell ref="A46:E46"/>
    <mergeCell ref="I46:O46"/>
    <mergeCell ref="J70:K70"/>
    <mergeCell ref="L70:M70"/>
    <mergeCell ref="N70:O70"/>
    <mergeCell ref="J48:K48"/>
    <mergeCell ref="L48:M48"/>
    <mergeCell ref="N48:O48"/>
    <mergeCell ref="I65:M6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4"/>
  <sheetViews>
    <sheetView zoomScale="85" zoomScaleNormal="85" workbookViewId="0">
      <selection activeCell="S13" sqref="S13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5" width="16.28515625" customWidth="1"/>
    <col min="6" max="6" width="4.140625" customWidth="1"/>
    <col min="7" max="7" width="4.140625" style="10" customWidth="1"/>
    <col min="8" max="8" width="4.140625" customWidth="1"/>
    <col min="9" max="9" width="17.7109375" bestFit="1" customWidth="1"/>
    <col min="16" max="16" width="2.7109375" customWidth="1"/>
    <col min="17" max="17" width="3.42578125" style="10" customWidth="1"/>
    <col min="19" max="19" width="12" customWidth="1"/>
    <col min="20" max="20" width="10.7109375" bestFit="1" customWidth="1"/>
    <col min="21" max="21" width="10.7109375" customWidth="1"/>
    <col min="22" max="22" width="13" bestFit="1" customWidth="1"/>
  </cols>
  <sheetData>
    <row r="1" spans="1:25" ht="24" thickBot="1">
      <c r="A1" s="61" t="s">
        <v>117</v>
      </c>
      <c r="B1" s="62"/>
      <c r="C1" s="62"/>
      <c r="D1" s="62"/>
      <c r="E1" s="63"/>
      <c r="I1" s="66" t="s">
        <v>118</v>
      </c>
      <c r="J1" s="67"/>
      <c r="K1" s="67"/>
      <c r="L1" s="67"/>
      <c r="M1" s="67"/>
      <c r="N1" s="67"/>
      <c r="O1" s="68"/>
    </row>
    <row r="2" spans="1:25" ht="15.75" thickBot="1"/>
    <row r="3" spans="1:25" ht="15.75" thickBot="1">
      <c r="A3" s="3" t="s">
        <v>0</v>
      </c>
      <c r="B3" s="4" t="s">
        <v>1</v>
      </c>
      <c r="C3" s="4" t="s">
        <v>2</v>
      </c>
      <c r="D3" s="4" t="s">
        <v>636</v>
      </c>
      <c r="E3" s="5" t="s">
        <v>4</v>
      </c>
      <c r="I3" s="3" t="s">
        <v>45</v>
      </c>
      <c r="J3" s="64" t="s">
        <v>46</v>
      </c>
      <c r="K3" s="64"/>
      <c r="L3" s="64" t="s">
        <v>47</v>
      </c>
      <c r="M3" s="64"/>
      <c r="N3" s="64" t="s">
        <v>48</v>
      </c>
      <c r="O3" s="65"/>
    </row>
    <row r="4" spans="1:25">
      <c r="A4" s="6"/>
      <c r="B4" s="2" t="s">
        <v>119</v>
      </c>
      <c r="C4" s="2">
        <v>0</v>
      </c>
      <c r="D4" s="2">
        <f t="shared" ref="D4:D15" si="0">(C4*0.094)+(C4*0.011)</f>
        <v>0</v>
      </c>
      <c r="E4" s="2">
        <f>C4*0.011</f>
        <v>0</v>
      </c>
      <c r="I4" s="2" t="s">
        <v>49</v>
      </c>
      <c r="J4" s="2"/>
      <c r="K4" s="2">
        <v>800</v>
      </c>
      <c r="L4" s="2"/>
      <c r="M4" s="2">
        <v>800</v>
      </c>
      <c r="N4" s="2"/>
      <c r="O4" s="2">
        <v>800</v>
      </c>
      <c r="S4" t="s">
        <v>640</v>
      </c>
    </row>
    <row r="5" spans="1:25">
      <c r="A5" s="7"/>
      <c r="B5" s="1" t="s">
        <v>89</v>
      </c>
      <c r="C5" s="1">
        <v>0</v>
      </c>
      <c r="D5" s="2">
        <f t="shared" si="0"/>
        <v>0</v>
      </c>
      <c r="E5" s="2">
        <f t="shared" ref="E5:E15" si="1">C5*0.011</f>
        <v>0</v>
      </c>
      <c r="I5" s="1" t="s">
        <v>51</v>
      </c>
      <c r="J5" s="1"/>
      <c r="K5" s="1"/>
      <c r="L5" s="1"/>
      <c r="M5" s="1"/>
      <c r="N5" s="1"/>
      <c r="O5" s="1"/>
      <c r="S5" t="s">
        <v>641</v>
      </c>
      <c r="T5" t="s">
        <v>642</v>
      </c>
      <c r="U5" t="s">
        <v>644</v>
      </c>
      <c r="V5" t="s">
        <v>643</v>
      </c>
      <c r="X5" t="s">
        <v>645</v>
      </c>
    </row>
    <row r="6" spans="1:25">
      <c r="A6" s="7"/>
      <c r="B6" s="1" t="s">
        <v>638</v>
      </c>
      <c r="C6" s="1">
        <v>0</v>
      </c>
      <c r="D6" s="2">
        <f t="shared" si="0"/>
        <v>0</v>
      </c>
      <c r="E6" s="2">
        <f t="shared" si="1"/>
        <v>0</v>
      </c>
      <c r="I6" s="1" t="s">
        <v>113</v>
      </c>
      <c r="J6" s="1"/>
      <c r="K6" s="1"/>
      <c r="L6" s="1"/>
      <c r="M6" s="1"/>
      <c r="N6" s="1"/>
      <c r="O6" s="1"/>
      <c r="S6">
        <f>SUM(C5:C14)</f>
        <v>2074.9899999999998</v>
      </c>
      <c r="T6">
        <f>S6*0.094</f>
        <v>195.04905999999997</v>
      </c>
      <c r="U6">
        <f>S6*0.011</f>
        <v>22.824889999999996</v>
      </c>
      <c r="V6">
        <f>S6-T6-U6</f>
        <v>1857.1160499999996</v>
      </c>
      <c r="X6">
        <v>678.87</v>
      </c>
      <c r="Y6" t="s">
        <v>647</v>
      </c>
    </row>
    <row r="7" spans="1:25">
      <c r="A7" s="7"/>
      <c r="B7" s="1" t="s">
        <v>29</v>
      </c>
      <c r="C7" s="1">
        <v>225.72</v>
      </c>
      <c r="D7" s="2">
        <f t="shared" si="0"/>
        <v>23.700600000000001</v>
      </c>
      <c r="E7" s="2">
        <f t="shared" si="1"/>
        <v>2.48292</v>
      </c>
      <c r="I7" s="1" t="s">
        <v>53</v>
      </c>
      <c r="J7" s="1"/>
      <c r="K7" s="1">
        <v>26.71</v>
      </c>
      <c r="L7" s="1"/>
      <c r="M7" s="1">
        <v>26.31</v>
      </c>
      <c r="N7" s="1"/>
      <c r="O7" s="1">
        <v>26.31</v>
      </c>
      <c r="X7">
        <v>408.12</v>
      </c>
      <c r="Y7" t="s">
        <v>648</v>
      </c>
    </row>
    <row r="8" spans="1:25">
      <c r="A8" s="7"/>
      <c r="B8" s="1" t="s">
        <v>30</v>
      </c>
      <c r="C8" s="22">
        <v>195.7</v>
      </c>
      <c r="D8" s="2">
        <f t="shared" si="0"/>
        <v>20.548499999999997</v>
      </c>
      <c r="E8" s="2">
        <f t="shared" si="1"/>
        <v>2.1526999999999998</v>
      </c>
      <c r="I8" s="1" t="s">
        <v>54</v>
      </c>
      <c r="J8" s="1"/>
      <c r="K8" s="1">
        <v>50</v>
      </c>
      <c r="L8" s="1"/>
      <c r="M8" s="1">
        <v>50</v>
      </c>
      <c r="N8" s="1"/>
      <c r="O8" s="1">
        <v>50</v>
      </c>
      <c r="X8">
        <v>385.59</v>
      </c>
      <c r="Y8" t="s">
        <v>649</v>
      </c>
    </row>
    <row r="9" spans="1:25">
      <c r="A9" s="7"/>
      <c r="B9" s="1" t="s">
        <v>31</v>
      </c>
      <c r="C9" s="22">
        <v>676.4</v>
      </c>
      <c r="D9" s="2">
        <f t="shared" si="0"/>
        <v>71.021999999999991</v>
      </c>
      <c r="E9" s="2">
        <f t="shared" si="1"/>
        <v>7.4403999999999995</v>
      </c>
      <c r="I9" s="1" t="s">
        <v>55</v>
      </c>
      <c r="J9" s="1"/>
      <c r="K9" s="1">
        <v>6</v>
      </c>
      <c r="L9" s="1"/>
      <c r="M9" s="1">
        <v>6</v>
      </c>
      <c r="N9" s="1"/>
      <c r="O9" s="1">
        <v>6</v>
      </c>
      <c r="X9">
        <v>734.84</v>
      </c>
      <c r="Y9" t="s">
        <v>650</v>
      </c>
    </row>
    <row r="10" spans="1:25">
      <c r="A10" s="7"/>
      <c r="B10" s="1" t="s">
        <v>108</v>
      </c>
      <c r="C10" s="1">
        <v>182.4</v>
      </c>
      <c r="D10" s="2">
        <f t="shared" si="0"/>
        <v>19.152000000000001</v>
      </c>
      <c r="E10" s="2">
        <f t="shared" si="1"/>
        <v>2.0063999999999997</v>
      </c>
      <c r="I10" s="1" t="s">
        <v>56</v>
      </c>
      <c r="J10" s="1"/>
      <c r="K10" s="1">
        <v>31.9</v>
      </c>
      <c r="L10" s="1">
        <v>9.2200000000000006</v>
      </c>
      <c r="M10" s="1">
        <v>47.7</v>
      </c>
      <c r="N10" s="1"/>
      <c r="O10" s="1">
        <v>31.9</v>
      </c>
      <c r="X10">
        <f>SUM(X6:X9)</f>
        <v>2207.42</v>
      </c>
    </row>
    <row r="11" spans="1:25">
      <c r="A11" s="1"/>
      <c r="B11" s="1" t="s">
        <v>109</v>
      </c>
      <c r="C11" s="22">
        <v>229.9</v>
      </c>
      <c r="D11" s="2">
        <f t="shared" si="0"/>
        <v>24.139500000000002</v>
      </c>
      <c r="E11" s="2">
        <f t="shared" si="1"/>
        <v>2.5288999999999997</v>
      </c>
      <c r="I11" s="1" t="s">
        <v>58</v>
      </c>
      <c r="J11" s="1"/>
      <c r="K11" s="1">
        <v>12.36</v>
      </c>
      <c r="L11" s="1"/>
      <c r="M11" s="1">
        <v>20.6</v>
      </c>
      <c r="N11" s="1"/>
      <c r="O11" s="1">
        <v>12.36</v>
      </c>
    </row>
    <row r="12" spans="1:25">
      <c r="A12" s="1"/>
      <c r="B12" s="1" t="s">
        <v>33</v>
      </c>
      <c r="C12" s="22">
        <v>277.39999999999998</v>
      </c>
      <c r="D12" s="2">
        <f t="shared" si="0"/>
        <v>29.126999999999999</v>
      </c>
      <c r="E12" s="2">
        <f t="shared" si="1"/>
        <v>3.0513999999999997</v>
      </c>
      <c r="I12" s="1" t="s">
        <v>59</v>
      </c>
      <c r="J12" s="1"/>
      <c r="K12" s="1">
        <v>8.5</v>
      </c>
      <c r="L12" s="1"/>
      <c r="M12" s="1"/>
      <c r="N12" s="1"/>
      <c r="O12" s="1">
        <v>8.5</v>
      </c>
    </row>
    <row r="13" spans="1:25">
      <c r="A13" s="1"/>
      <c r="B13" s="1" t="s">
        <v>110</v>
      </c>
      <c r="C13" s="1">
        <v>0</v>
      </c>
      <c r="D13" s="2">
        <f t="shared" si="0"/>
        <v>0</v>
      </c>
      <c r="E13" s="2">
        <f t="shared" si="1"/>
        <v>0</v>
      </c>
      <c r="I13" s="1" t="s">
        <v>112</v>
      </c>
      <c r="J13" s="1"/>
      <c r="K13" s="1">
        <v>45</v>
      </c>
      <c r="L13" s="1"/>
      <c r="M13" s="1">
        <v>45</v>
      </c>
      <c r="N13" s="1"/>
      <c r="O13" s="1">
        <v>45</v>
      </c>
    </row>
    <row r="14" spans="1:25">
      <c r="A14" s="1"/>
      <c r="B14" s="1" t="s">
        <v>89</v>
      </c>
      <c r="C14" s="21">
        <v>287.47000000000003</v>
      </c>
      <c r="D14" s="2">
        <f t="shared" si="0"/>
        <v>30.184350000000002</v>
      </c>
      <c r="E14" s="2">
        <f t="shared" si="1"/>
        <v>3.1621700000000001</v>
      </c>
      <c r="I14" s="1" t="s">
        <v>65</v>
      </c>
      <c r="J14" s="1"/>
      <c r="K14" s="1"/>
      <c r="L14" s="1"/>
      <c r="M14" s="1"/>
      <c r="N14" s="1"/>
      <c r="O14" s="1"/>
    </row>
    <row r="15" spans="1:25">
      <c r="A15" s="1"/>
      <c r="B15" s="1" t="s">
        <v>92</v>
      </c>
      <c r="C15" s="21">
        <v>391.4</v>
      </c>
      <c r="D15" s="2">
        <f t="shared" si="0"/>
        <v>41.096999999999994</v>
      </c>
      <c r="E15" s="2">
        <f t="shared" si="1"/>
        <v>4.3053999999999997</v>
      </c>
      <c r="I15" s="1" t="s">
        <v>66</v>
      </c>
      <c r="J15" s="1"/>
      <c r="K15" s="1"/>
      <c r="L15" s="1"/>
      <c r="M15" s="1"/>
      <c r="N15" s="1"/>
      <c r="O15" s="1"/>
    </row>
    <row r="16" spans="1:25">
      <c r="C16">
        <f>SUM(C4:C15)</f>
        <v>2466.39</v>
      </c>
      <c r="D16">
        <f>SUM(D4:D15)</f>
        <v>258.97094999999996</v>
      </c>
      <c r="E16">
        <f>SUM(E4:E15)</f>
        <v>27.130289999999999</v>
      </c>
      <c r="K16">
        <f>SUM(K3:K15)</f>
        <v>980.47</v>
      </c>
      <c r="M16">
        <f>SUM(M3:M15)</f>
        <v>995.61</v>
      </c>
      <c r="O16">
        <f>SUM(O3:O15)</f>
        <v>980.06999999999994</v>
      </c>
    </row>
    <row r="18" spans="1:26">
      <c r="A18" s="18" t="s">
        <v>34</v>
      </c>
      <c r="B18" s="18">
        <f>D18/3</f>
        <v>735.80634999999995</v>
      </c>
      <c r="D18">
        <f>C16-D16</f>
        <v>2207.41905</v>
      </c>
      <c r="I18" s="8" t="s">
        <v>50</v>
      </c>
      <c r="J18" s="8"/>
      <c r="K18" s="8">
        <f>B18-K16</f>
        <v>-244.66365000000008</v>
      </c>
      <c r="L18" s="8"/>
      <c r="M18" s="8">
        <f>SUM(B18-M16)</f>
        <v>-259.80365000000006</v>
      </c>
      <c r="N18" s="8"/>
      <c r="O18" s="8">
        <f>SUM(B18-O16)</f>
        <v>-244.26364999999998</v>
      </c>
    </row>
    <row r="19" spans="1:26">
      <c r="I19" s="18" t="s">
        <v>67</v>
      </c>
      <c r="J19" s="18"/>
      <c r="K19" s="18"/>
      <c r="L19" s="18"/>
      <c r="M19" s="18"/>
      <c r="N19" s="18"/>
      <c r="O19" s="18">
        <f>SUM(K18+M18+O18)</f>
        <v>-748.73095000000012</v>
      </c>
    </row>
    <row r="21" spans="1:26" s="10" customFormat="1"/>
    <row r="22" spans="1:26" ht="15.75" thickBot="1"/>
    <row r="23" spans="1:26" ht="37.5" customHeight="1" thickBot="1">
      <c r="A23" s="61" t="s">
        <v>639</v>
      </c>
      <c r="B23" s="62"/>
      <c r="C23" s="62"/>
      <c r="D23" s="62"/>
      <c r="E23" s="63"/>
      <c r="I23" s="66" t="s">
        <v>103</v>
      </c>
      <c r="J23" s="67"/>
      <c r="K23" s="67"/>
      <c r="L23" s="67"/>
      <c r="M23" s="67"/>
      <c r="N23" s="67"/>
      <c r="O23" s="68"/>
    </row>
    <row r="24" spans="1:26" ht="15.75" thickBot="1"/>
    <row r="25" spans="1:26" ht="15.75" thickBot="1">
      <c r="A25" s="3" t="s">
        <v>0</v>
      </c>
      <c r="B25" s="4" t="s">
        <v>1</v>
      </c>
      <c r="C25" s="4" t="s">
        <v>2</v>
      </c>
      <c r="D25" s="4" t="s">
        <v>636</v>
      </c>
      <c r="E25" s="5" t="s">
        <v>4</v>
      </c>
      <c r="I25" s="3" t="s">
        <v>45</v>
      </c>
      <c r="J25" s="64" t="s">
        <v>60</v>
      </c>
      <c r="K25" s="64"/>
      <c r="L25" s="64" t="s">
        <v>61</v>
      </c>
      <c r="M25" s="64"/>
      <c r="N25" s="64" t="s">
        <v>62</v>
      </c>
      <c r="O25" s="65"/>
    </row>
    <row r="26" spans="1:26">
      <c r="A26" s="6"/>
      <c r="B26" s="1" t="s">
        <v>637</v>
      </c>
      <c r="C26" s="1">
        <v>0</v>
      </c>
      <c r="D26" s="2">
        <f t="shared" ref="D26:D34" si="2">(C26*0.094)+(C26*0.011)</f>
        <v>0</v>
      </c>
      <c r="E26" s="2"/>
      <c r="I26" s="2" t="s">
        <v>49</v>
      </c>
      <c r="J26" s="2"/>
      <c r="K26" s="2">
        <v>800</v>
      </c>
      <c r="L26" s="2"/>
      <c r="M26" s="2">
        <v>800</v>
      </c>
      <c r="N26" s="2"/>
      <c r="O26" s="2">
        <v>800</v>
      </c>
      <c r="S26" t="s">
        <v>646</v>
      </c>
    </row>
    <row r="27" spans="1:26">
      <c r="A27" s="7"/>
      <c r="B27" s="2" t="s">
        <v>119</v>
      </c>
      <c r="C27" s="1">
        <v>350</v>
      </c>
      <c r="D27" s="2">
        <f t="shared" si="2"/>
        <v>36.75</v>
      </c>
      <c r="E27" s="1"/>
      <c r="I27" s="1" t="s">
        <v>51</v>
      </c>
      <c r="J27" s="1"/>
      <c r="K27" s="1"/>
      <c r="L27" s="1"/>
      <c r="M27" s="1"/>
      <c r="N27" s="1"/>
      <c r="O27" s="1"/>
      <c r="S27" t="s">
        <v>641</v>
      </c>
      <c r="T27" t="s">
        <v>642</v>
      </c>
      <c r="U27" t="s">
        <v>644</v>
      </c>
      <c r="V27" t="s">
        <v>643</v>
      </c>
      <c r="X27" t="s">
        <v>645</v>
      </c>
    </row>
    <row r="28" spans="1:26">
      <c r="A28" s="7"/>
      <c r="B28" s="1" t="s">
        <v>110</v>
      </c>
      <c r="C28" s="1">
        <v>0</v>
      </c>
      <c r="D28" s="2">
        <f t="shared" si="2"/>
        <v>0</v>
      </c>
      <c r="E28" s="1"/>
      <c r="I28" s="1" t="s">
        <v>56</v>
      </c>
      <c r="J28" s="1"/>
      <c r="K28" s="1"/>
      <c r="L28" s="1"/>
      <c r="M28" s="1"/>
      <c r="N28" s="1"/>
      <c r="O28" s="1"/>
      <c r="S28">
        <f>SUM(C29:C34)</f>
        <v>2326.9299999999998</v>
      </c>
      <c r="T28" s="32">
        <f>S28*0.094</f>
        <v>218.73141999999999</v>
      </c>
      <c r="U28" s="32">
        <f>S28*0.011</f>
        <v>25.596229999999998</v>
      </c>
      <c r="V28" s="32">
        <f>S28-T28-U28</f>
        <v>2082.6023499999997</v>
      </c>
      <c r="X28">
        <v>924.92</v>
      </c>
      <c r="Y28" t="s">
        <v>651</v>
      </c>
      <c r="Z28">
        <v>924.92</v>
      </c>
    </row>
    <row r="29" spans="1:26">
      <c r="A29" s="7"/>
      <c r="B29" s="1" t="s">
        <v>32</v>
      </c>
      <c r="C29" s="21">
        <v>668.42</v>
      </c>
      <c r="D29" s="2">
        <f t="shared" si="2"/>
        <v>70.184100000000001</v>
      </c>
      <c r="E29" s="31">
        <f>C29-D29</f>
        <v>598.2358999999999</v>
      </c>
      <c r="I29" s="1" t="s">
        <v>53</v>
      </c>
      <c r="J29" s="1"/>
      <c r="K29" s="1">
        <v>26.31</v>
      </c>
      <c r="L29" s="1"/>
      <c r="M29" s="1">
        <v>26.31</v>
      </c>
      <c r="N29" s="1"/>
      <c r="O29" s="1">
        <v>26.31</v>
      </c>
      <c r="T29" s="32"/>
      <c r="U29" s="32"/>
      <c r="V29" s="32"/>
      <c r="X29">
        <v>733.24</v>
      </c>
      <c r="Y29" t="s">
        <v>652</v>
      </c>
      <c r="Z29">
        <v>741.23</v>
      </c>
    </row>
    <row r="30" spans="1:26">
      <c r="A30" s="7"/>
      <c r="B30" s="1" t="s">
        <v>35</v>
      </c>
      <c r="C30" s="21">
        <v>788.5</v>
      </c>
      <c r="D30" s="2">
        <f t="shared" si="2"/>
        <v>82.792500000000004</v>
      </c>
      <c r="E30" s="31">
        <f t="shared" ref="E30:E34" si="3">C30-D30</f>
        <v>705.70749999999998</v>
      </c>
      <c r="I30" s="1" t="s">
        <v>54</v>
      </c>
      <c r="J30" s="1"/>
      <c r="K30" s="1">
        <v>50</v>
      </c>
      <c r="L30" s="1"/>
      <c r="M30" s="1">
        <v>50</v>
      </c>
      <c r="N30" s="1"/>
      <c r="O30" s="1">
        <v>50</v>
      </c>
      <c r="T30" s="32"/>
      <c r="U30" s="32"/>
      <c r="V30" s="32">
        <f>SUM(E29:E34)</f>
        <v>2082.6023500000001</v>
      </c>
      <c r="X30">
        <v>416.46</v>
      </c>
      <c r="Y30" t="s">
        <v>653</v>
      </c>
      <c r="Z30">
        <v>416.46</v>
      </c>
    </row>
    <row r="31" spans="1:26">
      <c r="A31" s="7"/>
      <c r="B31" s="1" t="s">
        <v>36</v>
      </c>
      <c r="C31" s="21">
        <v>324.70999999999998</v>
      </c>
      <c r="D31" s="2">
        <f t="shared" si="2"/>
        <v>34.094549999999998</v>
      </c>
      <c r="E31" s="31">
        <f t="shared" si="3"/>
        <v>290.61545000000001</v>
      </c>
      <c r="I31" s="1" t="s">
        <v>55</v>
      </c>
      <c r="J31" s="1"/>
      <c r="K31" s="1">
        <v>6</v>
      </c>
      <c r="L31" s="1"/>
      <c r="M31" s="1">
        <v>6</v>
      </c>
      <c r="N31" s="1"/>
      <c r="O31" s="1">
        <v>6</v>
      </c>
      <c r="T31" s="32"/>
      <c r="U31" s="32"/>
      <c r="V31" s="32"/>
    </row>
    <row r="32" spans="1:26">
      <c r="A32" s="7"/>
      <c r="B32" s="1" t="s">
        <v>37</v>
      </c>
      <c r="C32" s="21">
        <v>256.5</v>
      </c>
      <c r="D32" s="2">
        <f t="shared" si="2"/>
        <v>26.932500000000001</v>
      </c>
      <c r="E32" s="31">
        <f t="shared" si="3"/>
        <v>229.5675</v>
      </c>
      <c r="I32" s="1" t="s">
        <v>56</v>
      </c>
      <c r="J32" s="1"/>
      <c r="K32" s="1">
        <v>31.9</v>
      </c>
      <c r="L32" s="1"/>
      <c r="M32" s="1">
        <v>31.9</v>
      </c>
      <c r="N32" s="1"/>
      <c r="O32" s="1">
        <v>32.369999999999997</v>
      </c>
      <c r="T32" s="32"/>
      <c r="U32" s="32"/>
      <c r="V32" s="32"/>
      <c r="X32">
        <f>SUM(X28:X31)</f>
        <v>2074.62</v>
      </c>
      <c r="Z32">
        <f>SUM(Z28:Z31)</f>
        <v>2082.61</v>
      </c>
    </row>
    <row r="33" spans="1:17">
      <c r="A33" s="7"/>
      <c r="B33" s="1" t="s">
        <v>38</v>
      </c>
      <c r="C33" s="21">
        <v>148.19999999999999</v>
      </c>
      <c r="D33" s="2">
        <f t="shared" si="2"/>
        <v>15.561</v>
      </c>
      <c r="E33" s="31">
        <f t="shared" si="3"/>
        <v>132.63899999999998</v>
      </c>
      <c r="I33" s="1" t="s">
        <v>58</v>
      </c>
      <c r="J33" s="1"/>
      <c r="K33" s="1">
        <v>12.36</v>
      </c>
      <c r="L33" s="1"/>
      <c r="M33" s="1">
        <v>12.94</v>
      </c>
      <c r="N33" s="1"/>
      <c r="O33" s="1">
        <v>12.94</v>
      </c>
    </row>
    <row r="34" spans="1:17">
      <c r="A34" s="1"/>
      <c r="B34" s="1" t="s">
        <v>39</v>
      </c>
      <c r="C34" s="1">
        <v>140.6</v>
      </c>
      <c r="D34" s="2">
        <f t="shared" si="2"/>
        <v>14.763</v>
      </c>
      <c r="E34" s="31">
        <f t="shared" si="3"/>
        <v>125.83699999999999</v>
      </c>
      <c r="I34" s="1" t="s">
        <v>59</v>
      </c>
      <c r="J34" s="1"/>
      <c r="K34" s="1">
        <v>8.5</v>
      </c>
      <c r="L34" s="1"/>
      <c r="M34" s="1"/>
      <c r="N34" s="1"/>
      <c r="O34" s="1">
        <v>8.5</v>
      </c>
    </row>
    <row r="35" spans="1:17">
      <c r="A35" s="1"/>
      <c r="B35" s="1"/>
      <c r="C35" s="1"/>
      <c r="D35" s="2">
        <f t="shared" ref="D35" si="4">C35*0.246</f>
        <v>0</v>
      </c>
      <c r="E35" s="1"/>
      <c r="I35" s="1"/>
      <c r="J35" s="1"/>
      <c r="K35" s="1"/>
      <c r="L35" s="1"/>
      <c r="M35" s="1"/>
      <c r="N35" s="1"/>
      <c r="O35" s="1"/>
    </row>
    <row r="36" spans="1:17">
      <c r="A36" s="1"/>
      <c r="B36" s="1"/>
      <c r="C36" s="1"/>
      <c r="D36" s="2"/>
      <c r="E36" s="1"/>
      <c r="I36" s="1"/>
      <c r="J36" s="1"/>
      <c r="K36" s="1"/>
      <c r="L36" s="1"/>
      <c r="M36" s="1"/>
      <c r="N36" s="1"/>
      <c r="O36" s="1"/>
    </row>
    <row r="37" spans="1:17">
      <c r="A37" s="1"/>
      <c r="B37" s="1"/>
      <c r="C37" s="1"/>
      <c r="D37" s="2"/>
      <c r="E37" s="1"/>
      <c r="I37" s="1" t="s">
        <v>65</v>
      </c>
      <c r="J37" s="1"/>
      <c r="K37" s="1"/>
      <c r="L37" s="1"/>
      <c r="M37" s="1"/>
      <c r="N37" s="1"/>
      <c r="O37" s="1"/>
    </row>
    <row r="38" spans="1:17">
      <c r="A38" s="1"/>
      <c r="B38" s="1"/>
      <c r="C38" s="1"/>
      <c r="D38" s="2"/>
      <c r="E38" s="1"/>
      <c r="I38" s="1" t="s">
        <v>66</v>
      </c>
      <c r="J38" s="1"/>
      <c r="K38" s="1"/>
      <c r="L38" s="1"/>
      <c r="M38" s="1"/>
      <c r="N38" s="1"/>
      <c r="O38" s="1"/>
    </row>
    <row r="39" spans="1:17">
      <c r="C39">
        <f>SUM(C26:C37)</f>
        <v>2676.93</v>
      </c>
      <c r="D39">
        <f>SUM(D26:D37)</f>
        <v>281.07765000000001</v>
      </c>
      <c r="K39">
        <f>SUM(K26:K38)</f>
        <v>935.06999999999994</v>
      </c>
      <c r="M39">
        <f>SUM(M26:M38)</f>
        <v>927.15</v>
      </c>
      <c r="O39">
        <f>SUM(O26:O38)</f>
        <v>936.12</v>
      </c>
    </row>
    <row r="41" spans="1:17">
      <c r="A41" s="18" t="s">
        <v>34</v>
      </c>
      <c r="B41" s="18">
        <f>D41/3</f>
        <v>798.61744999999985</v>
      </c>
      <c r="D41">
        <f>C39-D39</f>
        <v>2395.8523499999997</v>
      </c>
      <c r="I41" s="8" t="s">
        <v>50</v>
      </c>
      <c r="J41" s="8"/>
      <c r="K41" s="8">
        <f>B41-K39</f>
        <v>-136.45255000000009</v>
      </c>
      <c r="L41" s="8"/>
      <c r="M41" s="8">
        <f>SUM(B41-M39)</f>
        <v>-128.53255000000013</v>
      </c>
      <c r="N41" s="8"/>
      <c r="O41" s="8">
        <f>SUM(B41-O39)</f>
        <v>-137.50255000000016</v>
      </c>
    </row>
    <row r="42" spans="1:17">
      <c r="I42" s="18" t="s">
        <v>67</v>
      </c>
      <c r="J42" s="18"/>
      <c r="K42" s="18"/>
      <c r="L42" s="18"/>
      <c r="M42" s="18"/>
      <c r="N42" s="18"/>
      <c r="O42" s="18">
        <f>SUM(K41+M41+O41+O19)</f>
        <v>-1151.2186000000006</v>
      </c>
    </row>
    <row r="43" spans="1:17">
      <c r="I43" s="69" t="s">
        <v>84</v>
      </c>
      <c r="J43" s="69"/>
      <c r="K43" s="69"/>
      <c r="L43" s="69"/>
      <c r="M43" s="69"/>
      <c r="N43" s="19">
        <v>0</v>
      </c>
      <c r="O43">
        <f>N43-D39</f>
        <v>-281.07765000000001</v>
      </c>
    </row>
    <row r="44" spans="1:17" s="17" customFormat="1"/>
    <row r="45" spans="1:17" ht="15.75" thickBot="1"/>
    <row r="46" spans="1:17" ht="24" thickBot="1">
      <c r="A46" s="61" t="s">
        <v>101</v>
      </c>
      <c r="B46" s="62"/>
      <c r="C46" s="62"/>
      <c r="D46" s="62"/>
      <c r="E46" s="63"/>
      <c r="I46" s="66" t="s">
        <v>102</v>
      </c>
      <c r="J46" s="67"/>
      <c r="K46" s="67"/>
      <c r="L46" s="67"/>
      <c r="M46" s="67"/>
      <c r="N46" s="67"/>
      <c r="O46" s="68"/>
      <c r="P46" s="13"/>
      <c r="Q46" s="12"/>
    </row>
    <row r="47" spans="1:17" ht="15.75" thickBot="1">
      <c r="P47" s="14"/>
      <c r="Q47" s="12"/>
    </row>
    <row r="48" spans="1:17" ht="15.75" thickBot="1">
      <c r="A48" s="3" t="s">
        <v>0</v>
      </c>
      <c r="B48" s="4" t="s">
        <v>1</v>
      </c>
      <c r="C48" s="4" t="s">
        <v>2</v>
      </c>
      <c r="D48" s="4" t="s">
        <v>3</v>
      </c>
      <c r="E48" s="5" t="s">
        <v>4</v>
      </c>
      <c r="I48" s="3" t="s">
        <v>45</v>
      </c>
      <c r="J48" s="64" t="s">
        <v>70</v>
      </c>
      <c r="K48" s="64"/>
      <c r="L48" s="64" t="s">
        <v>71</v>
      </c>
      <c r="M48" s="64"/>
      <c r="N48" s="64" t="s">
        <v>72</v>
      </c>
      <c r="O48" s="65"/>
      <c r="P48" s="15"/>
      <c r="Q48" s="12"/>
    </row>
    <row r="49" spans="1:26">
      <c r="A49" s="6"/>
      <c r="B49" s="1" t="s">
        <v>78</v>
      </c>
      <c r="C49" s="2">
        <v>147.25</v>
      </c>
      <c r="D49" s="2">
        <f>(C49*0.094)+(C49*0.011)</f>
        <v>15.46125</v>
      </c>
      <c r="E49" s="31">
        <f t="shared" ref="E49:E58" si="5">C49-D49</f>
        <v>131.78874999999999</v>
      </c>
      <c r="I49" s="2" t="s">
        <v>49</v>
      </c>
      <c r="J49" s="2"/>
      <c r="K49" s="2">
        <v>800</v>
      </c>
      <c r="L49" s="2"/>
      <c r="M49" s="2">
        <v>800</v>
      </c>
      <c r="N49" s="2"/>
      <c r="O49" s="2">
        <v>800</v>
      </c>
      <c r="P49" s="14"/>
      <c r="Q49" s="12"/>
      <c r="S49" t="s">
        <v>646</v>
      </c>
    </row>
    <row r="50" spans="1:26">
      <c r="A50" s="7"/>
      <c r="B50" s="1" t="s">
        <v>79</v>
      </c>
      <c r="C50" s="1">
        <v>0</v>
      </c>
      <c r="D50" s="2">
        <f t="shared" ref="D50:D56" si="6">(C50*0.094)+(C50*0.011)</f>
        <v>0</v>
      </c>
      <c r="E50" s="31">
        <f t="shared" si="5"/>
        <v>0</v>
      </c>
      <c r="I50" s="1" t="s">
        <v>51</v>
      </c>
      <c r="J50" s="1"/>
      <c r="K50" s="1"/>
      <c r="L50" s="1"/>
      <c r="M50" s="1"/>
      <c r="N50" s="1"/>
      <c r="O50" s="1"/>
      <c r="P50" s="14"/>
      <c r="Q50" s="12"/>
      <c r="S50" t="s">
        <v>641</v>
      </c>
      <c r="T50" t="s">
        <v>642</v>
      </c>
      <c r="U50" t="s">
        <v>644</v>
      </c>
      <c r="V50" t="s">
        <v>643</v>
      </c>
      <c r="X50" t="s">
        <v>645</v>
      </c>
    </row>
    <row r="51" spans="1:26">
      <c r="A51" s="7"/>
      <c r="B51" s="1" t="s">
        <v>80</v>
      </c>
      <c r="C51" s="1">
        <v>456.76</v>
      </c>
      <c r="D51" s="2">
        <f t="shared" si="6"/>
        <v>47.959800000000001</v>
      </c>
      <c r="E51" s="31">
        <f t="shared" si="5"/>
        <v>408.80020000000002</v>
      </c>
      <c r="I51" s="1" t="s">
        <v>56</v>
      </c>
      <c r="J51" s="1"/>
      <c r="K51" s="1"/>
      <c r="L51" s="1"/>
      <c r="M51" s="1">
        <v>49.1</v>
      </c>
      <c r="N51" s="1"/>
      <c r="O51" s="1">
        <v>53.43</v>
      </c>
      <c r="P51" s="14"/>
      <c r="Q51" s="12"/>
      <c r="S51">
        <f>SUM(C49:C54)</f>
        <v>1019.35</v>
      </c>
      <c r="T51">
        <f>SUM(D49:D54)</f>
        <v>107.03175</v>
      </c>
      <c r="U51" s="32">
        <f>S51*0.011</f>
        <v>11.21285</v>
      </c>
      <c r="V51" s="32">
        <f>S51-T51-U51</f>
        <v>901.10540000000003</v>
      </c>
      <c r="X51">
        <v>924.92</v>
      </c>
      <c r="Y51" t="s">
        <v>658</v>
      </c>
      <c r="Z51">
        <v>924.92</v>
      </c>
    </row>
    <row r="52" spans="1:26">
      <c r="A52" s="7"/>
      <c r="B52" s="1" t="s">
        <v>81</v>
      </c>
      <c r="C52" s="1">
        <v>197.6</v>
      </c>
      <c r="D52" s="2">
        <f t="shared" si="6"/>
        <v>20.748000000000001</v>
      </c>
      <c r="E52" s="31">
        <f t="shared" si="5"/>
        <v>176.852</v>
      </c>
      <c r="I52" s="1" t="s">
        <v>53</v>
      </c>
      <c r="J52" s="1"/>
      <c r="K52" s="1">
        <v>26.31</v>
      </c>
      <c r="L52" s="1"/>
      <c r="M52" s="1">
        <v>26.31</v>
      </c>
      <c r="N52" s="1"/>
      <c r="O52" s="1">
        <v>26.31</v>
      </c>
      <c r="P52" s="14"/>
      <c r="Q52" s="12"/>
      <c r="T52" s="32"/>
      <c r="U52" s="32"/>
      <c r="V52" s="32"/>
      <c r="X52">
        <v>0</v>
      </c>
      <c r="Y52" t="s">
        <v>659</v>
      </c>
      <c r="Z52">
        <v>741.23</v>
      </c>
    </row>
    <row r="53" spans="1:26">
      <c r="A53" s="7"/>
      <c r="B53" s="1" t="s">
        <v>82</v>
      </c>
      <c r="C53" s="1">
        <v>0</v>
      </c>
      <c r="D53" s="2">
        <f t="shared" si="6"/>
        <v>0</v>
      </c>
      <c r="E53" s="31">
        <f t="shared" si="5"/>
        <v>0</v>
      </c>
      <c r="I53" s="1" t="s">
        <v>54</v>
      </c>
      <c r="J53" s="1"/>
      <c r="K53" s="1">
        <v>50</v>
      </c>
      <c r="L53" s="1"/>
      <c r="M53" s="1">
        <v>50</v>
      </c>
      <c r="N53" s="1"/>
      <c r="O53" s="1">
        <v>50</v>
      </c>
      <c r="P53" s="14"/>
      <c r="Q53" s="12"/>
      <c r="T53" s="32"/>
      <c r="U53" s="32"/>
      <c r="V53" s="32">
        <f>SUM(E52:E57)</f>
        <v>1159.3292999999999</v>
      </c>
      <c r="X53">
        <v>416.46</v>
      </c>
      <c r="Y53" t="s">
        <v>660</v>
      </c>
      <c r="Z53">
        <v>416.46</v>
      </c>
    </row>
    <row r="54" spans="1:26">
      <c r="A54" s="7"/>
      <c r="B54" s="1" t="s">
        <v>83</v>
      </c>
      <c r="C54" s="1">
        <v>217.74</v>
      </c>
      <c r="D54" s="2">
        <f t="shared" si="6"/>
        <v>22.862700000000004</v>
      </c>
      <c r="E54" s="31">
        <f t="shared" si="5"/>
        <v>194.87729999999999</v>
      </c>
      <c r="I54" s="1" t="s">
        <v>55</v>
      </c>
      <c r="J54" s="1"/>
      <c r="K54" s="1">
        <v>6</v>
      </c>
      <c r="L54" s="1"/>
      <c r="M54" s="1">
        <v>6</v>
      </c>
      <c r="N54" s="1"/>
      <c r="O54" s="1">
        <v>6</v>
      </c>
      <c r="P54" s="14"/>
      <c r="Q54" s="12"/>
      <c r="T54" s="32"/>
      <c r="U54" s="32"/>
      <c r="V54" s="32"/>
    </row>
    <row r="55" spans="1:26">
      <c r="A55" s="7"/>
      <c r="B55" s="1" t="s">
        <v>654</v>
      </c>
      <c r="C55" s="1">
        <v>880</v>
      </c>
      <c r="D55" s="2">
        <f t="shared" si="6"/>
        <v>92.4</v>
      </c>
      <c r="E55" s="31">
        <f t="shared" si="5"/>
        <v>787.6</v>
      </c>
      <c r="I55" s="1" t="s">
        <v>56</v>
      </c>
      <c r="J55" s="1"/>
      <c r="K55" s="1">
        <v>31.9</v>
      </c>
      <c r="L55" s="1"/>
      <c r="M55" s="1">
        <v>31.9</v>
      </c>
      <c r="N55" s="1"/>
      <c r="O55" s="1">
        <v>31.9</v>
      </c>
      <c r="P55" s="14"/>
      <c r="Q55" s="12"/>
      <c r="T55" s="32"/>
      <c r="U55" s="32"/>
      <c r="V55" s="32"/>
      <c r="X55">
        <f>SUM(X51:X54)</f>
        <v>1341.3799999999999</v>
      </c>
      <c r="Z55">
        <f>SUM(Z51:Z54)</f>
        <v>2082.61</v>
      </c>
    </row>
    <row r="56" spans="1:26">
      <c r="A56" s="1"/>
      <c r="B56" s="1" t="s">
        <v>655</v>
      </c>
      <c r="C56" s="1">
        <v>0</v>
      </c>
      <c r="D56" s="2">
        <f t="shared" si="6"/>
        <v>0</v>
      </c>
      <c r="E56" s="31">
        <f t="shared" si="5"/>
        <v>0</v>
      </c>
      <c r="I56" s="1" t="s">
        <v>58</v>
      </c>
      <c r="J56" s="1"/>
      <c r="K56" s="1">
        <v>12.36</v>
      </c>
      <c r="L56" s="1"/>
      <c r="M56" s="1">
        <v>20.6</v>
      </c>
      <c r="N56" s="1"/>
      <c r="O56" s="1">
        <v>12.36</v>
      </c>
      <c r="P56" s="14"/>
      <c r="Q56" s="12"/>
    </row>
    <row r="57" spans="1:26">
      <c r="A57" s="1"/>
      <c r="B57" s="1" t="s">
        <v>656</v>
      </c>
      <c r="C57" s="1"/>
      <c r="D57" s="2">
        <f t="shared" ref="D57:D59" si="7">C57*0.246</f>
        <v>0</v>
      </c>
      <c r="E57" s="31">
        <f t="shared" si="5"/>
        <v>0</v>
      </c>
      <c r="I57" s="1" t="s">
        <v>59</v>
      </c>
      <c r="J57" s="1"/>
      <c r="K57" s="1">
        <v>8.5</v>
      </c>
      <c r="L57" s="1"/>
      <c r="M57" s="1"/>
      <c r="N57" s="1"/>
      <c r="O57" s="1">
        <v>8.5</v>
      </c>
      <c r="P57" s="14"/>
      <c r="Q57" s="12"/>
    </row>
    <row r="58" spans="1:26">
      <c r="A58" s="1"/>
      <c r="B58" s="1" t="s">
        <v>657</v>
      </c>
      <c r="C58" s="1"/>
      <c r="D58" s="2">
        <f t="shared" si="7"/>
        <v>0</v>
      </c>
      <c r="E58" s="31">
        <f t="shared" si="5"/>
        <v>0</v>
      </c>
      <c r="I58" s="1"/>
      <c r="J58" s="1"/>
      <c r="K58" s="1"/>
      <c r="L58" s="1"/>
      <c r="M58" s="1"/>
      <c r="N58" s="1"/>
      <c r="O58" s="1"/>
      <c r="P58" s="14"/>
      <c r="Q58" s="12"/>
    </row>
    <row r="59" spans="1:26">
      <c r="A59" s="1"/>
      <c r="B59" s="1"/>
      <c r="C59" s="1"/>
      <c r="D59" s="2">
        <f t="shared" si="7"/>
        <v>0</v>
      </c>
      <c r="E59" s="1"/>
      <c r="I59" s="1" t="s">
        <v>65</v>
      </c>
      <c r="J59" s="1"/>
      <c r="K59" s="1"/>
      <c r="L59" s="1"/>
      <c r="M59" s="1"/>
      <c r="N59" s="1"/>
      <c r="O59" s="1"/>
      <c r="P59" s="14"/>
      <c r="Q59" s="12"/>
    </row>
    <row r="60" spans="1:26">
      <c r="A60" s="1"/>
      <c r="B60" s="1"/>
      <c r="C60" s="1"/>
      <c r="D60" s="1">
        <v>0</v>
      </c>
      <c r="E60" s="1"/>
      <c r="I60" s="1" t="s">
        <v>66</v>
      </c>
      <c r="J60" s="1"/>
      <c r="K60" s="1"/>
      <c r="L60" s="1"/>
      <c r="M60" s="1"/>
      <c r="N60" s="1"/>
      <c r="O60" s="1"/>
      <c r="P60" s="14"/>
      <c r="Q60" s="12"/>
    </row>
    <row r="61" spans="1:26">
      <c r="C61">
        <f>SUM(C49:C60)</f>
        <v>1899.35</v>
      </c>
      <c r="D61">
        <f>SUM(D49:D60)</f>
        <v>199.43175000000002</v>
      </c>
      <c r="K61">
        <f>SUM(K48:K60)</f>
        <v>935.06999999999994</v>
      </c>
      <c r="M61">
        <f>SUM(M48:M60)</f>
        <v>983.91</v>
      </c>
      <c r="O61">
        <f>SUM(O48:O60)</f>
        <v>988.49999999999989</v>
      </c>
      <c r="P61" s="14"/>
      <c r="Q61" s="12"/>
    </row>
    <row r="62" spans="1:26">
      <c r="P62" s="14"/>
      <c r="Q62" s="12"/>
    </row>
    <row r="63" spans="1:26">
      <c r="A63" s="18" t="s">
        <v>34</v>
      </c>
      <c r="B63" s="18">
        <f>D63/3</f>
        <v>566.63941666666665</v>
      </c>
      <c r="D63">
        <f>C61-D61</f>
        <v>1699.9182499999999</v>
      </c>
      <c r="I63" s="8" t="s">
        <v>50</v>
      </c>
      <c r="J63" s="8"/>
      <c r="K63" s="8">
        <f>B63-K61</f>
        <v>-368.43058333333329</v>
      </c>
      <c r="L63" s="8"/>
      <c r="M63" s="8">
        <f>SUM(B63-M61)</f>
        <v>-417.27058333333332</v>
      </c>
      <c r="N63" s="8"/>
      <c r="O63" s="8">
        <f>SUM(B63-O61)</f>
        <v>-421.86058333333324</v>
      </c>
      <c r="P63" s="16"/>
      <c r="Q63" s="12"/>
    </row>
    <row r="64" spans="1:26">
      <c r="I64" s="18" t="s">
        <v>67</v>
      </c>
      <c r="J64" s="18"/>
      <c r="K64" s="18"/>
      <c r="L64" s="18"/>
      <c r="M64" s="18"/>
      <c r="N64" s="18"/>
      <c r="O64" s="18">
        <f>SUM(K63+M63+O63+O43)</f>
        <v>-1488.6393999999998</v>
      </c>
      <c r="P64" s="14"/>
      <c r="Q64" s="12"/>
    </row>
    <row r="65" spans="1:26">
      <c r="I65" s="69" t="s">
        <v>85</v>
      </c>
      <c r="J65" s="69"/>
      <c r="K65" s="69"/>
      <c r="L65" s="69"/>
      <c r="M65" s="69"/>
      <c r="N65" s="19">
        <f>O43+O64</f>
        <v>-1769.7170499999997</v>
      </c>
      <c r="O65">
        <f>N65-D61</f>
        <v>-1969.1487999999997</v>
      </c>
      <c r="P65" s="14"/>
      <c r="Q65" s="12"/>
    </row>
    <row r="66" spans="1:26" s="10" customFormat="1">
      <c r="P66" s="12"/>
      <c r="Q66" s="12"/>
    </row>
    <row r="67" spans="1:26" ht="15.75" thickBot="1">
      <c r="P67" s="14"/>
      <c r="Q67" s="12"/>
    </row>
    <row r="68" spans="1:26" ht="37.5" customHeight="1" thickBot="1">
      <c r="A68" s="61" t="s">
        <v>106</v>
      </c>
      <c r="B68" s="62"/>
      <c r="C68" s="62"/>
      <c r="D68" s="62"/>
      <c r="E68" s="63"/>
      <c r="I68" s="66" t="s">
        <v>105</v>
      </c>
      <c r="J68" s="67"/>
      <c r="K68" s="67"/>
      <c r="L68" s="67"/>
      <c r="M68" s="67"/>
      <c r="N68" s="67"/>
      <c r="O68" s="68"/>
      <c r="P68" s="13"/>
      <c r="Q68" s="12"/>
    </row>
    <row r="69" spans="1:26" ht="15.75" thickBot="1">
      <c r="P69" s="14"/>
      <c r="Q69" s="12"/>
    </row>
    <row r="70" spans="1:26" ht="15.75" thickBot="1">
      <c r="A70" s="3" t="s">
        <v>0</v>
      </c>
      <c r="B70" s="4" t="s">
        <v>1</v>
      </c>
      <c r="C70" s="4" t="s">
        <v>2</v>
      </c>
      <c r="D70" s="4" t="s">
        <v>3</v>
      </c>
      <c r="E70" s="5" t="s">
        <v>4</v>
      </c>
      <c r="I70" s="3" t="s">
        <v>45</v>
      </c>
      <c r="J70" s="64" t="s">
        <v>60</v>
      </c>
      <c r="K70" s="64"/>
      <c r="L70" s="64" t="s">
        <v>61</v>
      </c>
      <c r="M70" s="64"/>
      <c r="N70" s="64" t="s">
        <v>62</v>
      </c>
      <c r="O70" s="65"/>
      <c r="P70" s="15"/>
      <c r="Q70" s="12"/>
    </row>
    <row r="71" spans="1:26">
      <c r="A71" s="6"/>
      <c r="B71" s="2"/>
      <c r="C71" s="2"/>
      <c r="D71" s="2">
        <f>(C71*0.094)+(C71*0.011)</f>
        <v>0</v>
      </c>
      <c r="E71" s="31">
        <f t="shared" ref="E71:E79" si="8">C71-D71</f>
        <v>0</v>
      </c>
      <c r="I71" s="2" t="s">
        <v>49</v>
      </c>
      <c r="J71" s="2"/>
      <c r="K71" s="2">
        <v>800</v>
      </c>
      <c r="L71" s="2"/>
      <c r="M71" s="2">
        <v>800</v>
      </c>
      <c r="N71" s="2"/>
      <c r="O71" s="2">
        <v>800</v>
      </c>
      <c r="P71" s="14"/>
      <c r="Q71" s="12"/>
      <c r="S71" t="s">
        <v>678</v>
      </c>
    </row>
    <row r="72" spans="1:26">
      <c r="A72" s="7"/>
      <c r="B72" s="1" t="s">
        <v>87</v>
      </c>
      <c r="C72" s="1">
        <v>148.38999999999999</v>
      </c>
      <c r="D72" s="2">
        <f t="shared" ref="D72:D81" si="9">(C72*0.094)+(C72*0.011)</f>
        <v>15.580949999999998</v>
      </c>
      <c r="E72" s="31">
        <f t="shared" si="8"/>
        <v>132.80904999999998</v>
      </c>
      <c r="I72" s="1" t="s">
        <v>51</v>
      </c>
      <c r="J72" s="1"/>
      <c r="K72" s="1"/>
      <c r="L72" s="1"/>
      <c r="M72" s="1"/>
      <c r="N72" s="1"/>
      <c r="O72" s="1"/>
      <c r="P72" s="14"/>
      <c r="Q72" s="12"/>
      <c r="S72" t="s">
        <v>641</v>
      </c>
      <c r="T72" t="s">
        <v>642</v>
      </c>
      <c r="U72" t="s">
        <v>644</v>
      </c>
      <c r="V72" t="s">
        <v>643</v>
      </c>
      <c r="X72" t="s">
        <v>645</v>
      </c>
    </row>
    <row r="73" spans="1:26">
      <c r="A73" s="7"/>
      <c r="B73" s="1" t="s">
        <v>88</v>
      </c>
      <c r="C73" s="1">
        <v>130.34</v>
      </c>
      <c r="D73" s="2">
        <f t="shared" si="9"/>
        <v>13.685700000000001</v>
      </c>
      <c r="E73" s="31">
        <f t="shared" si="8"/>
        <v>116.65430000000001</v>
      </c>
      <c r="I73" s="1" t="s">
        <v>56</v>
      </c>
      <c r="J73" s="1"/>
      <c r="K73" s="1"/>
      <c r="L73" s="1"/>
      <c r="M73" s="1">
        <v>49.1</v>
      </c>
      <c r="N73" s="1"/>
      <c r="O73" s="1">
        <v>53.43</v>
      </c>
      <c r="P73" s="14"/>
      <c r="Q73" s="12"/>
      <c r="S73">
        <f>SUM(C71:C77)</f>
        <v>794.96</v>
      </c>
      <c r="T73">
        <f>SUM(D71:D77)</f>
        <v>83.470799999999997</v>
      </c>
      <c r="U73" s="32">
        <f>S73*0.011</f>
        <v>8.7445599999999999</v>
      </c>
      <c r="V73" s="32">
        <f>S73-T73</f>
        <v>711.48919999999998</v>
      </c>
      <c r="Y73" t="s">
        <v>658</v>
      </c>
      <c r="Z73">
        <v>924.92</v>
      </c>
    </row>
    <row r="74" spans="1:26">
      <c r="A74" s="7"/>
      <c r="B74" s="1" t="s">
        <v>89</v>
      </c>
      <c r="C74" s="21">
        <v>64.790000000000006</v>
      </c>
      <c r="D74" s="2">
        <f>(C74*0.094)+(C74*0.011)</f>
        <v>6.8029500000000009</v>
      </c>
      <c r="E74" s="31">
        <f t="shared" si="8"/>
        <v>57.987050000000004</v>
      </c>
      <c r="I74" s="1" t="s">
        <v>53</v>
      </c>
      <c r="J74" s="1"/>
      <c r="K74" s="1">
        <v>26.31</v>
      </c>
      <c r="L74" s="1"/>
      <c r="M74" s="1">
        <v>26.31</v>
      </c>
      <c r="N74" s="1"/>
      <c r="O74" s="1">
        <v>26.31</v>
      </c>
      <c r="P74" s="14"/>
      <c r="Q74" s="12"/>
      <c r="T74" s="32"/>
      <c r="U74" s="32"/>
      <c r="V74" s="32"/>
      <c r="X74">
        <v>268.17</v>
      </c>
      <c r="Y74" t="s">
        <v>659</v>
      </c>
      <c r="Z74">
        <v>741.23</v>
      </c>
    </row>
    <row r="75" spans="1:26">
      <c r="A75" s="7"/>
      <c r="B75" s="1" t="s">
        <v>90</v>
      </c>
      <c r="C75" s="1">
        <v>151.24</v>
      </c>
      <c r="D75" s="2">
        <f t="shared" si="9"/>
        <v>15.880200000000002</v>
      </c>
      <c r="E75" s="31">
        <f t="shared" si="8"/>
        <v>135.35980000000001</v>
      </c>
      <c r="I75" s="1" t="s">
        <v>54</v>
      </c>
      <c r="J75" s="1"/>
      <c r="K75" s="1">
        <v>50</v>
      </c>
      <c r="L75" s="1"/>
      <c r="M75" s="1">
        <v>50</v>
      </c>
      <c r="N75" s="1"/>
      <c r="O75" s="1">
        <v>50</v>
      </c>
      <c r="P75" s="14"/>
      <c r="Q75" s="12"/>
      <c r="T75" s="32"/>
      <c r="U75" s="32"/>
      <c r="V75" s="36">
        <f>SUM(E72:E77)</f>
        <v>711.48919999999998</v>
      </c>
      <c r="X75">
        <v>416.46</v>
      </c>
      <c r="Y75" t="s">
        <v>660</v>
      </c>
      <c r="Z75">
        <v>416.46</v>
      </c>
    </row>
    <row r="76" spans="1:26">
      <c r="A76" s="7"/>
      <c r="B76" s="1" t="s">
        <v>91</v>
      </c>
      <c r="C76" s="1">
        <v>154.85</v>
      </c>
      <c r="D76" s="2">
        <f t="shared" si="9"/>
        <v>16.259249999999998</v>
      </c>
      <c r="E76" s="31">
        <f t="shared" si="8"/>
        <v>138.59074999999999</v>
      </c>
      <c r="I76" s="1" t="s">
        <v>55</v>
      </c>
      <c r="J76" s="1"/>
      <c r="K76" s="1">
        <v>6</v>
      </c>
      <c r="L76" s="1"/>
      <c r="M76" s="1">
        <v>6</v>
      </c>
      <c r="N76" s="1"/>
      <c r="O76" s="1">
        <v>6</v>
      </c>
      <c r="P76" s="14"/>
      <c r="Q76" s="12"/>
      <c r="T76" s="32"/>
      <c r="U76" s="32"/>
      <c r="V76" s="32"/>
    </row>
    <row r="77" spans="1:26">
      <c r="A77" s="7"/>
      <c r="B77" s="1" t="s">
        <v>92</v>
      </c>
      <c r="C77" s="21">
        <v>145.35</v>
      </c>
      <c r="D77" s="2">
        <f t="shared" si="9"/>
        <v>15.261749999999999</v>
      </c>
      <c r="E77" s="31">
        <f t="shared" si="8"/>
        <v>130.08824999999999</v>
      </c>
      <c r="I77" s="1" t="s">
        <v>56</v>
      </c>
      <c r="J77" s="1"/>
      <c r="K77" s="1">
        <v>31.9</v>
      </c>
      <c r="L77" s="1"/>
      <c r="M77" s="1">
        <v>31.9</v>
      </c>
      <c r="N77" s="1"/>
      <c r="O77" s="1">
        <v>31.9</v>
      </c>
      <c r="P77" s="14"/>
      <c r="Q77" s="12"/>
      <c r="S77">
        <f>S73*0.0905</f>
        <v>71.943880000000007</v>
      </c>
      <c r="T77" s="32"/>
      <c r="U77" s="32"/>
      <c r="V77" s="32"/>
      <c r="X77">
        <f>SUM(X73:X76)</f>
        <v>684.63</v>
      </c>
      <c r="Z77">
        <f>SUM(Z73:Z76)</f>
        <v>2082.61</v>
      </c>
    </row>
    <row r="78" spans="1:26">
      <c r="A78" s="7"/>
      <c r="B78" s="1" t="s">
        <v>661</v>
      </c>
      <c r="C78" s="1">
        <v>0</v>
      </c>
      <c r="D78" s="2">
        <f t="shared" si="9"/>
        <v>0</v>
      </c>
      <c r="E78" s="31">
        <f t="shared" si="8"/>
        <v>0</v>
      </c>
      <c r="I78" s="1" t="s">
        <v>58</v>
      </c>
      <c r="J78" s="1"/>
      <c r="K78" s="1">
        <v>12.36</v>
      </c>
      <c r="L78" s="1"/>
      <c r="M78" s="1">
        <v>20.6</v>
      </c>
      <c r="N78" s="1"/>
      <c r="O78" s="1">
        <v>12.36</v>
      </c>
      <c r="P78" s="14"/>
      <c r="Q78" s="12"/>
      <c r="S78">
        <f>S73*0.0035</f>
        <v>2.7823600000000002</v>
      </c>
    </row>
    <row r="79" spans="1:26">
      <c r="A79" s="1"/>
      <c r="B79" s="1" t="s">
        <v>664</v>
      </c>
      <c r="C79" s="1">
        <v>700</v>
      </c>
      <c r="D79" s="2">
        <f t="shared" si="9"/>
        <v>73.5</v>
      </c>
      <c r="E79" s="31">
        <f t="shared" si="8"/>
        <v>626.5</v>
      </c>
      <c r="I79" s="1" t="s">
        <v>59</v>
      </c>
      <c r="J79" s="1"/>
      <c r="K79" s="1">
        <v>8.5</v>
      </c>
      <c r="L79" s="1"/>
      <c r="M79" s="1"/>
      <c r="N79" s="1"/>
      <c r="O79" s="1">
        <v>8.5</v>
      </c>
      <c r="P79" s="14"/>
      <c r="Q79" s="12"/>
      <c r="S79">
        <f>SUM(S77:S78)</f>
        <v>74.726240000000004</v>
      </c>
    </row>
    <row r="80" spans="1:26">
      <c r="A80" s="1"/>
      <c r="B80" s="1" t="s">
        <v>662</v>
      </c>
      <c r="C80" s="33">
        <v>500</v>
      </c>
      <c r="D80" s="2">
        <f t="shared" si="9"/>
        <v>52.5</v>
      </c>
      <c r="E80" s="1"/>
      <c r="I80" s="1"/>
      <c r="J80" s="1"/>
      <c r="K80" s="1"/>
      <c r="L80" s="1"/>
      <c r="M80" s="1"/>
      <c r="N80" s="1"/>
      <c r="O80" s="1"/>
      <c r="P80" s="11"/>
      <c r="Q80" s="12"/>
    </row>
    <row r="81" spans="1:17">
      <c r="A81" s="1"/>
      <c r="B81" s="1" t="s">
        <v>663</v>
      </c>
      <c r="C81" s="33">
        <v>180</v>
      </c>
      <c r="D81" s="2">
        <f t="shared" si="9"/>
        <v>18.900000000000002</v>
      </c>
      <c r="E81" s="1"/>
      <c r="I81" s="1"/>
      <c r="J81" s="1"/>
      <c r="K81" s="1"/>
      <c r="L81" s="1"/>
      <c r="M81" s="1"/>
      <c r="N81" s="1"/>
      <c r="O81" s="1"/>
      <c r="P81" s="11"/>
      <c r="Q81" s="12"/>
    </row>
    <row r="82" spans="1:17">
      <c r="A82" s="1"/>
      <c r="B82" s="1"/>
      <c r="C82" s="33"/>
      <c r="D82" s="2">
        <f>(C82*0.094)+(C82*0.011)</f>
        <v>0</v>
      </c>
      <c r="E82" s="1"/>
      <c r="I82" s="1"/>
      <c r="J82" s="1"/>
      <c r="K82" s="1"/>
      <c r="L82" s="1"/>
      <c r="M82" s="1"/>
      <c r="N82" s="1"/>
      <c r="O82" s="1"/>
      <c r="P82" s="11"/>
      <c r="Q82" s="12"/>
    </row>
    <row r="83" spans="1:17">
      <c r="A83" s="1"/>
      <c r="B83" s="1" t="s">
        <v>677</v>
      </c>
      <c r="C83" s="33">
        <v>1300</v>
      </c>
      <c r="D83" s="2">
        <f>(C83*0.094)+(C83*0.011)</f>
        <v>136.5</v>
      </c>
      <c r="E83" s="1"/>
      <c r="I83" s="1" t="s">
        <v>65</v>
      </c>
      <c r="J83" s="1"/>
      <c r="K83" s="1"/>
      <c r="L83" s="1"/>
      <c r="M83" s="1"/>
      <c r="N83" s="1"/>
      <c r="O83" s="1"/>
      <c r="P83" s="11"/>
      <c r="Q83" s="12"/>
    </row>
    <row r="84" spans="1:17">
      <c r="A84" s="1"/>
      <c r="B84" s="1"/>
      <c r="C84" s="33"/>
      <c r="D84" s="2">
        <f>(C84*0.094)+(C84*0.011)</f>
        <v>0</v>
      </c>
      <c r="E84" s="1"/>
      <c r="I84" s="1" t="s">
        <v>66</v>
      </c>
      <c r="J84" s="1"/>
      <c r="K84" s="1"/>
      <c r="L84" s="1"/>
      <c r="M84" s="1"/>
      <c r="N84" s="1"/>
      <c r="O84" s="1"/>
      <c r="P84" s="11"/>
      <c r="Q84" s="12"/>
    </row>
    <row r="85" spans="1:17">
      <c r="C85">
        <f>SUM(C71:C84)</f>
        <v>3474.96</v>
      </c>
      <c r="D85">
        <f>(C85*0.094)+(C85*0.011)</f>
        <v>364.87079999999997</v>
      </c>
      <c r="K85">
        <f>SUM(K71:K84)</f>
        <v>935.06999999999994</v>
      </c>
      <c r="M85">
        <f>SUM(M71:M84)</f>
        <v>983.91</v>
      </c>
      <c r="O85">
        <f>SUM(O71:O84)</f>
        <v>988.49999999999989</v>
      </c>
      <c r="P85" s="11"/>
      <c r="Q85" s="12"/>
    </row>
    <row r="86" spans="1:17">
      <c r="P86" s="11"/>
      <c r="Q86" s="12"/>
    </row>
    <row r="87" spans="1:17">
      <c r="A87" s="18" t="s">
        <v>34</v>
      </c>
      <c r="B87" s="18">
        <f>D87/3</f>
        <v>1036.6964</v>
      </c>
      <c r="D87">
        <f>C85-D85</f>
        <v>3110.0891999999999</v>
      </c>
      <c r="I87" s="8" t="s">
        <v>50</v>
      </c>
      <c r="J87" s="8"/>
      <c r="K87" s="8">
        <f>B87-K85</f>
        <v>101.6264000000001</v>
      </c>
      <c r="L87" s="8"/>
      <c r="M87" s="8">
        <f>SUM(B87-M85)</f>
        <v>52.786400000000071</v>
      </c>
      <c r="N87" s="8"/>
      <c r="O87" s="8">
        <f>SUM(B87-O85)</f>
        <v>48.196400000000153</v>
      </c>
      <c r="P87" s="16"/>
      <c r="Q87" s="12"/>
    </row>
    <row r="88" spans="1:17">
      <c r="I88" s="18" t="s">
        <v>67</v>
      </c>
      <c r="J88" s="18"/>
      <c r="K88" s="18"/>
      <c r="L88" s="18"/>
      <c r="M88" s="18"/>
      <c r="N88" s="18"/>
      <c r="O88" s="18">
        <f>SUM(K87+M87+O87+O64)</f>
        <v>-1286.0301999999995</v>
      </c>
      <c r="P88" s="11"/>
      <c r="Q88" s="12"/>
    </row>
    <row r="89" spans="1:17">
      <c r="A89" s="11"/>
      <c r="B89" s="11"/>
      <c r="C89" s="11"/>
      <c r="D89" s="11"/>
      <c r="E89" s="11"/>
      <c r="F89" s="11"/>
      <c r="G89" s="12"/>
      <c r="H89" s="11"/>
      <c r="I89" s="11"/>
      <c r="J89" s="11"/>
      <c r="K89" s="11"/>
      <c r="L89" s="11"/>
      <c r="M89" s="11"/>
      <c r="N89" s="11"/>
      <c r="O89" s="11"/>
      <c r="P89" s="11"/>
      <c r="Q89" s="12"/>
    </row>
    <row r="90" spans="1:17">
      <c r="A90" s="11"/>
      <c r="B90" s="11"/>
      <c r="C90" s="11"/>
      <c r="D90" s="11"/>
      <c r="E90" s="11"/>
      <c r="F90" s="11"/>
      <c r="G90" s="12"/>
      <c r="H90" s="11"/>
      <c r="I90" s="11"/>
      <c r="J90" s="11"/>
      <c r="K90" s="11"/>
      <c r="L90" s="11"/>
      <c r="M90" s="11"/>
      <c r="N90" s="11"/>
      <c r="O90" s="11"/>
      <c r="P90" s="11"/>
      <c r="Q90" s="12"/>
    </row>
    <row r="91" spans="1:17">
      <c r="A91" s="11"/>
      <c r="B91" s="11"/>
      <c r="C91" s="11"/>
      <c r="D91" s="11"/>
      <c r="E91" s="11"/>
      <c r="F91" s="11"/>
      <c r="G91" s="12"/>
      <c r="H91" s="11"/>
      <c r="I91" s="11"/>
      <c r="J91" s="11"/>
      <c r="K91" s="11"/>
      <c r="L91" s="11"/>
      <c r="M91" s="11"/>
      <c r="N91" s="11"/>
      <c r="O91" s="11"/>
      <c r="P91" s="11"/>
      <c r="Q91" s="12"/>
    </row>
    <row r="92" spans="1:17">
      <c r="A92" s="20"/>
      <c r="B92" s="20"/>
      <c r="C92" s="20">
        <f>SUM(C85+C39+C61+C16)</f>
        <v>10517.63</v>
      </c>
      <c r="D92" s="20">
        <f>(C92*0.094)+(C92*0.011)</f>
        <v>1104.35115</v>
      </c>
      <c r="E92" s="20"/>
    </row>
    <row r="93" spans="1:17">
      <c r="A93" s="20" t="s">
        <v>96</v>
      </c>
      <c r="B93" s="20">
        <f>C92/12</f>
        <v>876.46916666666664</v>
      </c>
      <c r="C93" s="20"/>
      <c r="D93" s="20"/>
      <c r="E93" s="20"/>
    </row>
    <row r="94" spans="1:17">
      <c r="A94" s="20" t="s">
        <v>97</v>
      </c>
      <c r="B94" s="20">
        <f>D94/12</f>
        <v>784.43990416666657</v>
      </c>
      <c r="C94" s="20"/>
      <c r="D94" s="20">
        <f>C92-D92</f>
        <v>9413.2788499999988</v>
      </c>
      <c r="E94" s="20"/>
    </row>
  </sheetData>
  <mergeCells count="22">
    <mergeCell ref="A23:E23"/>
    <mergeCell ref="I23:O23"/>
    <mergeCell ref="A1:E1"/>
    <mergeCell ref="I1:O1"/>
    <mergeCell ref="J3:K3"/>
    <mergeCell ref="L3:M3"/>
    <mergeCell ref="N3:O3"/>
    <mergeCell ref="A68:E68"/>
    <mergeCell ref="I68:O68"/>
    <mergeCell ref="J25:K25"/>
    <mergeCell ref="L25:M25"/>
    <mergeCell ref="N25:O25"/>
    <mergeCell ref="I43:M43"/>
    <mergeCell ref="A46:E46"/>
    <mergeCell ref="I46:O46"/>
    <mergeCell ref="J70:K70"/>
    <mergeCell ref="L70:M70"/>
    <mergeCell ref="N70:O70"/>
    <mergeCell ref="J48:K48"/>
    <mergeCell ref="L48:M48"/>
    <mergeCell ref="N48:O48"/>
    <mergeCell ref="I65:M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00"/>
  <sheetViews>
    <sheetView topLeftCell="A40" zoomScale="70" zoomScaleNormal="70" workbookViewId="0">
      <selection activeCell="B96" sqref="B96"/>
    </sheetView>
  </sheetViews>
  <sheetFormatPr baseColWidth="10" defaultColWidth="9.140625" defaultRowHeight="15"/>
  <cols>
    <col min="1" max="1" width="14.42578125" customWidth="1"/>
    <col min="2" max="2" width="19.42578125" bestFit="1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27" ht="24" thickBot="1">
      <c r="A1" s="61" t="s">
        <v>665</v>
      </c>
      <c r="B1" s="62"/>
      <c r="C1" s="62"/>
      <c r="D1" s="62"/>
      <c r="E1" s="63"/>
      <c r="F1" s="41"/>
      <c r="G1" s="41"/>
      <c r="K1" s="66" t="s">
        <v>666</v>
      </c>
      <c r="L1" s="67"/>
      <c r="M1" s="67"/>
      <c r="N1" s="67"/>
      <c r="O1" s="67"/>
      <c r="P1" s="67"/>
      <c r="Q1" s="68"/>
    </row>
    <row r="2" spans="1:27" ht="15.75" thickBot="1"/>
    <row r="3" spans="1:2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64" t="s">
        <v>46</v>
      </c>
      <c r="M3" s="64"/>
      <c r="N3" s="64" t="s">
        <v>47</v>
      </c>
      <c r="O3" s="64"/>
      <c r="P3" s="64" t="s">
        <v>48</v>
      </c>
      <c r="Q3" s="65"/>
    </row>
    <row r="4" spans="1:27">
      <c r="A4" s="6"/>
      <c r="B4" s="2" t="s">
        <v>673</v>
      </c>
      <c r="C4" s="40">
        <v>0</v>
      </c>
      <c r="D4" s="2">
        <f t="shared" ref="D4:D14" si="0">(C4*0.094)+(C4*0.011)+(C4*0.0685)</f>
        <v>0</v>
      </c>
      <c r="E4" s="31">
        <f t="shared" ref="E4:E14" si="1">C4-D4</f>
        <v>0</v>
      </c>
      <c r="F4" s="43"/>
      <c r="G4" s="31"/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674</v>
      </c>
      <c r="C5" s="37">
        <v>0</v>
      </c>
      <c r="D5" s="2">
        <f t="shared" si="0"/>
        <v>0</v>
      </c>
      <c r="E5" s="31">
        <f t="shared" si="1"/>
        <v>0</v>
      </c>
      <c r="F5" s="43"/>
      <c r="G5" s="31"/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679</v>
      </c>
      <c r="C6" s="37">
        <v>700</v>
      </c>
      <c r="D6" s="2">
        <f t="shared" si="0"/>
        <v>121.45</v>
      </c>
      <c r="E6" s="31">
        <f t="shared" si="1"/>
        <v>578.54999999999995</v>
      </c>
      <c r="F6" s="43" t="s">
        <v>702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SUM(C7:C12)</f>
        <v>1063.24</v>
      </c>
      <c r="V6">
        <f t="shared" ref="V6:X6" si="2">SUM(D7:D12)</f>
        <v>184.47214</v>
      </c>
      <c r="W6">
        <f t="shared" si="2"/>
        <v>878.76786000000004</v>
      </c>
      <c r="X6">
        <f t="shared" si="2"/>
        <v>0</v>
      </c>
      <c r="Z6">
        <v>678.87</v>
      </c>
      <c r="AA6" t="s">
        <v>647</v>
      </c>
    </row>
    <row r="7" spans="1:27">
      <c r="A7" s="7"/>
      <c r="B7" s="1" t="s">
        <v>29</v>
      </c>
      <c r="C7" s="37">
        <v>178.6</v>
      </c>
      <c r="D7" s="2">
        <f t="shared" si="0"/>
        <v>30.987099999999998</v>
      </c>
      <c r="E7" s="31">
        <f t="shared" si="1"/>
        <v>147.6129</v>
      </c>
      <c r="F7" s="43" t="s">
        <v>691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U7">
        <f>SUM(C14)</f>
        <v>300</v>
      </c>
      <c r="V7">
        <f>SUM(D14)</f>
        <v>52.05</v>
      </c>
      <c r="W7">
        <f>SUM(E14)</f>
        <v>247.95</v>
      </c>
      <c r="X7">
        <f t="shared" ref="X7" si="3">SUM(F8:F13)</f>
        <v>0</v>
      </c>
      <c r="Z7">
        <v>408.12</v>
      </c>
      <c r="AA7" t="s">
        <v>648</v>
      </c>
    </row>
    <row r="8" spans="1:27">
      <c r="A8" s="7"/>
      <c r="B8" s="1" t="s">
        <v>30</v>
      </c>
      <c r="C8" s="38">
        <v>215.65</v>
      </c>
      <c r="D8" s="2">
        <f t="shared" si="0"/>
        <v>37.415275000000001</v>
      </c>
      <c r="E8" s="31">
        <f t="shared" si="1"/>
        <v>178.234725</v>
      </c>
      <c r="F8" s="43" t="s">
        <v>693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U8">
        <f t="shared" ref="U8" si="4">SUM(C9:C14)</f>
        <v>1968.99</v>
      </c>
      <c r="Z8">
        <v>385.59</v>
      </c>
      <c r="AA8" t="s">
        <v>649</v>
      </c>
    </row>
    <row r="9" spans="1:27">
      <c r="A9" s="7"/>
      <c r="B9" s="1" t="s">
        <v>31</v>
      </c>
      <c r="C9" s="35">
        <v>213.75</v>
      </c>
      <c r="D9" s="2">
        <f t="shared" si="0"/>
        <v>37.085625</v>
      </c>
      <c r="E9" s="31">
        <f t="shared" si="1"/>
        <v>176.66437500000001</v>
      </c>
      <c r="F9" s="43" t="s">
        <v>694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108</v>
      </c>
      <c r="C10" s="37">
        <v>123.5</v>
      </c>
      <c r="D10" s="2">
        <f t="shared" si="0"/>
        <v>21.427250000000001</v>
      </c>
      <c r="E10" s="31">
        <f t="shared" si="1"/>
        <v>102.07275</v>
      </c>
      <c r="F10" s="43" t="s">
        <v>692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109</v>
      </c>
      <c r="C11" s="38">
        <v>155.80000000000001</v>
      </c>
      <c r="D11" s="2">
        <f t="shared" si="0"/>
        <v>27.031300000000002</v>
      </c>
      <c r="E11" s="31">
        <f t="shared" si="1"/>
        <v>128.76870000000002</v>
      </c>
      <c r="F11" s="43" t="s">
        <v>693</v>
      </c>
      <c r="G11" s="31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33</v>
      </c>
      <c r="C12" s="38">
        <v>175.94</v>
      </c>
      <c r="D12" s="2">
        <f t="shared" si="0"/>
        <v>30.525590000000001</v>
      </c>
      <c r="E12" s="31">
        <f t="shared" si="1"/>
        <v>145.41441</v>
      </c>
      <c r="F12" s="43" t="s">
        <v>695</v>
      </c>
      <c r="G12" s="31" t="s">
        <v>712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675</v>
      </c>
      <c r="C13" s="37">
        <v>1000</v>
      </c>
      <c r="D13" s="2">
        <f t="shared" si="0"/>
        <v>173.5</v>
      </c>
      <c r="E13" s="2">
        <f t="shared" si="1"/>
        <v>826.5</v>
      </c>
      <c r="F13" s="43" t="s">
        <v>717</v>
      </c>
      <c r="G13" s="31" t="s">
        <v>712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 t="s">
        <v>114</v>
      </c>
      <c r="C14" s="37">
        <v>300</v>
      </c>
      <c r="D14" s="2">
        <f t="shared" si="0"/>
        <v>52.05</v>
      </c>
      <c r="E14" s="2">
        <f t="shared" si="1"/>
        <v>247.95</v>
      </c>
      <c r="F14" s="43" t="s">
        <v>718</v>
      </c>
      <c r="G14" s="31" t="s">
        <v>712</v>
      </c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21"/>
      <c r="D15" s="2"/>
      <c r="E15" s="2"/>
      <c r="F15" s="43"/>
      <c r="G15" s="31"/>
      <c r="K15" s="1" t="s">
        <v>66</v>
      </c>
      <c r="L15" s="1"/>
      <c r="M15" s="1"/>
      <c r="N15" s="1"/>
      <c r="O15" s="1"/>
      <c r="P15" s="1"/>
      <c r="Q15" s="1"/>
    </row>
    <row r="16" spans="1:27">
      <c r="C16">
        <f>SUM(C4:C15)</f>
        <v>3063.24</v>
      </c>
      <c r="D16">
        <f>SUM(D4:D15)</f>
        <v>531.47213999999997</v>
      </c>
      <c r="E16">
        <f>SUM(E4:E15)</f>
        <v>2531.7678599999999</v>
      </c>
      <c r="M16">
        <f>SUM(M3:M15)</f>
        <v>980.47</v>
      </c>
      <c r="O16">
        <f>SUM(O3:O15)</f>
        <v>995.61</v>
      </c>
      <c r="Q16">
        <f>SUM(Q3:Q15)</f>
        <v>980.06999999999994</v>
      </c>
    </row>
    <row r="18" spans="1:28">
      <c r="A18" s="18" t="s">
        <v>34</v>
      </c>
      <c r="B18" s="18">
        <f>D18/3</f>
        <v>843.92261999999994</v>
      </c>
      <c r="D18">
        <f>C16-D16</f>
        <v>2531.7678599999999</v>
      </c>
      <c r="K18" s="8" t="s">
        <v>50</v>
      </c>
      <c r="L18" s="8"/>
      <c r="M18" s="8">
        <f>B18-M16</f>
        <v>-136.54738000000009</v>
      </c>
      <c r="N18" s="8"/>
      <c r="O18" s="8">
        <f>SUM(B18-O16)</f>
        <v>-151.68738000000008</v>
      </c>
      <c r="P18" s="8"/>
      <c r="Q18" s="8">
        <f>SUM(B18-Q16)</f>
        <v>-136.14738</v>
      </c>
    </row>
    <row r="19" spans="1:28">
      <c r="K19" s="18" t="s">
        <v>67</v>
      </c>
      <c r="L19" s="18"/>
      <c r="M19" s="18"/>
      <c r="N19" s="18"/>
      <c r="O19" s="18"/>
      <c r="P19" s="18"/>
      <c r="Q19" s="18">
        <f>SUM(M18+O18+Q18)</f>
        <v>-424.38214000000016</v>
      </c>
    </row>
    <row r="21" spans="1:28" s="10" customFormat="1"/>
    <row r="22" spans="1:28" ht="15.75" thickBot="1"/>
    <row r="23" spans="1:28" ht="37.5" customHeight="1" thickBot="1">
      <c r="A23" s="61" t="s">
        <v>667</v>
      </c>
      <c r="B23" s="62"/>
      <c r="C23" s="62"/>
      <c r="D23" s="62"/>
      <c r="E23" s="63"/>
      <c r="F23" s="41"/>
      <c r="G23" s="41"/>
      <c r="K23" s="66" t="s">
        <v>668</v>
      </c>
      <c r="L23" s="67"/>
      <c r="M23" s="67"/>
      <c r="N23" s="67"/>
      <c r="O23" s="67"/>
      <c r="P23" s="67"/>
      <c r="Q23" s="68"/>
    </row>
    <row r="24" spans="1:28" ht="15.75" thickBot="1"/>
    <row r="25" spans="1:28" ht="15.75" thickBot="1">
      <c r="A25" s="3" t="s">
        <v>0</v>
      </c>
      <c r="B25" s="4" t="s">
        <v>1</v>
      </c>
      <c r="C25" s="4" t="s">
        <v>2</v>
      </c>
      <c r="D25" s="4" t="s">
        <v>3</v>
      </c>
      <c r="E25" s="4" t="s">
        <v>4</v>
      </c>
      <c r="F25" s="4" t="s">
        <v>689</v>
      </c>
      <c r="G25" s="5" t="s">
        <v>690</v>
      </c>
      <c r="K25" s="3" t="s">
        <v>45</v>
      </c>
      <c r="L25" s="64" t="s">
        <v>60</v>
      </c>
      <c r="M25" s="64"/>
      <c r="N25" s="64" t="s">
        <v>61</v>
      </c>
      <c r="O25" s="64"/>
      <c r="P25" s="64" t="s">
        <v>62</v>
      </c>
      <c r="Q25" s="65"/>
    </row>
    <row r="26" spans="1:28">
      <c r="A26" s="6"/>
      <c r="B26" s="1" t="s">
        <v>32</v>
      </c>
      <c r="C26" s="39">
        <v>156.37</v>
      </c>
      <c r="D26" s="2">
        <f>(C26*0.094)+(C26*0.011)+(C26*0.0685)</f>
        <v>27.130195000000004</v>
      </c>
      <c r="E26" s="31">
        <f t="shared" ref="E26" si="5">C26-D26</f>
        <v>129.23980499999999</v>
      </c>
      <c r="F26" s="43" t="s">
        <v>696</v>
      </c>
      <c r="G26" s="31" t="s">
        <v>712</v>
      </c>
      <c r="K26" s="2" t="s">
        <v>49</v>
      </c>
      <c r="L26" s="2"/>
      <c r="M26" s="2">
        <v>800</v>
      </c>
      <c r="N26" s="2"/>
      <c r="O26" s="2">
        <v>800</v>
      </c>
      <c r="P26" s="2"/>
      <c r="Q26" s="2">
        <v>800</v>
      </c>
      <c r="U26" t="s">
        <v>646</v>
      </c>
    </row>
    <row r="27" spans="1:28">
      <c r="A27" s="7"/>
      <c r="B27" s="1" t="s">
        <v>35</v>
      </c>
      <c r="C27" s="39">
        <v>113.05</v>
      </c>
      <c r="D27" s="2">
        <f t="shared" ref="D27:D36" si="6">(C27*0.094)+(C27*0.011)+(C27*0.0685)</f>
        <v>19.614174999999999</v>
      </c>
      <c r="E27" s="31">
        <f t="shared" ref="E27:E36" si="7">C27-D27</f>
        <v>93.435824999999994</v>
      </c>
      <c r="F27" s="43" t="s">
        <v>698</v>
      </c>
      <c r="G27" s="31" t="s">
        <v>712</v>
      </c>
      <c r="K27" s="1" t="s">
        <v>51</v>
      </c>
      <c r="L27" s="1"/>
      <c r="M27" s="1"/>
      <c r="N27" s="1"/>
      <c r="O27" s="1"/>
      <c r="P27" s="1"/>
      <c r="Q27" s="1"/>
      <c r="U27" t="s">
        <v>641</v>
      </c>
      <c r="V27" t="s">
        <v>642</v>
      </c>
      <c r="W27" t="s">
        <v>644</v>
      </c>
      <c r="X27" t="s">
        <v>643</v>
      </c>
      <c r="Z27" t="s">
        <v>645</v>
      </c>
    </row>
    <row r="28" spans="1:28">
      <c r="A28" s="7"/>
      <c r="B28" s="1" t="s">
        <v>36</v>
      </c>
      <c r="C28" s="39">
        <v>155.41999999999999</v>
      </c>
      <c r="D28" s="2">
        <f t="shared" si="6"/>
        <v>26.96537</v>
      </c>
      <c r="E28" s="31">
        <f t="shared" si="7"/>
        <v>128.45462999999998</v>
      </c>
      <c r="F28" s="43" t="s">
        <v>700</v>
      </c>
      <c r="G28" s="31" t="s">
        <v>712</v>
      </c>
      <c r="K28" s="1" t="s">
        <v>56</v>
      </c>
      <c r="L28" s="1"/>
      <c r="M28" s="1"/>
      <c r="N28" s="1"/>
      <c r="O28" s="1"/>
      <c r="P28" s="1"/>
      <c r="Q28" s="1"/>
      <c r="U28">
        <f>SUM(C26:C31)</f>
        <v>893.19</v>
      </c>
      <c r="V28" s="32">
        <f>U28*0.094</f>
        <v>83.959860000000006</v>
      </c>
      <c r="W28" s="32">
        <f>U28*0.011</f>
        <v>9.8250899999999994</v>
      </c>
      <c r="X28" s="32">
        <f>V28+W28</f>
        <v>93.784950000000009</v>
      </c>
      <c r="Z28">
        <v>924.92</v>
      </c>
      <c r="AA28" t="s">
        <v>651</v>
      </c>
      <c r="AB28">
        <v>924.92</v>
      </c>
    </row>
    <row r="29" spans="1:28">
      <c r="A29" s="7"/>
      <c r="B29" s="1" t="s">
        <v>37</v>
      </c>
      <c r="C29" s="39">
        <v>150.1</v>
      </c>
      <c r="D29" s="2">
        <f t="shared" si="6"/>
        <v>26.042349999999999</v>
      </c>
      <c r="E29" s="31">
        <f t="shared" si="7"/>
        <v>124.05765</v>
      </c>
      <c r="F29" s="43" t="s">
        <v>697</v>
      </c>
      <c r="G29" s="31" t="s">
        <v>712</v>
      </c>
      <c r="K29" s="1" t="s">
        <v>53</v>
      </c>
      <c r="L29" s="1"/>
      <c r="M29" s="1">
        <v>26.31</v>
      </c>
      <c r="N29" s="1"/>
      <c r="O29" s="1">
        <v>26.31</v>
      </c>
      <c r="P29" s="1"/>
      <c r="Q29" s="1">
        <v>26.31</v>
      </c>
      <c r="V29" s="32"/>
      <c r="W29" s="32"/>
      <c r="X29" s="32">
        <f>U28-V28</f>
        <v>809.23014000000001</v>
      </c>
      <c r="Z29">
        <v>733.24</v>
      </c>
      <c r="AA29" t="s">
        <v>652</v>
      </c>
      <c r="AB29">
        <v>741.23</v>
      </c>
    </row>
    <row r="30" spans="1:28">
      <c r="A30" s="7"/>
      <c r="B30" s="1" t="s">
        <v>38</v>
      </c>
      <c r="C30" s="39">
        <v>112.1</v>
      </c>
      <c r="D30" s="2">
        <f t="shared" si="6"/>
        <v>19.449350000000003</v>
      </c>
      <c r="E30" s="31">
        <f t="shared" si="7"/>
        <v>92.650649999999985</v>
      </c>
      <c r="F30" s="43" t="s">
        <v>699</v>
      </c>
      <c r="G30" s="31" t="s">
        <v>712</v>
      </c>
      <c r="K30" s="1" t="s">
        <v>54</v>
      </c>
      <c r="L30" s="1"/>
      <c r="M30" s="1">
        <v>50</v>
      </c>
      <c r="N30" s="1"/>
      <c r="O30" s="1">
        <v>50</v>
      </c>
      <c r="P30" s="1"/>
      <c r="Q30" s="1">
        <v>50</v>
      </c>
      <c r="V30" s="32"/>
      <c r="W30" s="32"/>
      <c r="X30" s="32">
        <v>809</v>
      </c>
      <c r="Z30">
        <v>416.46</v>
      </c>
      <c r="AA30" t="s">
        <v>653</v>
      </c>
      <c r="AB30">
        <v>416.46</v>
      </c>
    </row>
    <row r="31" spans="1:28">
      <c r="A31" s="7"/>
      <c r="B31" s="1" t="s">
        <v>39</v>
      </c>
      <c r="C31" s="37">
        <v>206.15</v>
      </c>
      <c r="D31" s="2">
        <f t="shared" si="6"/>
        <v>35.767025000000004</v>
      </c>
      <c r="E31" s="31">
        <f t="shared" si="7"/>
        <v>170.38297499999999</v>
      </c>
      <c r="F31" s="43" t="s">
        <v>701</v>
      </c>
      <c r="G31" s="31" t="s">
        <v>712</v>
      </c>
      <c r="K31" s="1" t="s">
        <v>55</v>
      </c>
      <c r="L31" s="1"/>
      <c r="M31" s="1">
        <v>6</v>
      </c>
      <c r="N31" s="1"/>
      <c r="O31" s="1">
        <v>6</v>
      </c>
      <c r="P31" s="1"/>
      <c r="Q31" s="1">
        <v>6</v>
      </c>
      <c r="V31" s="32"/>
      <c r="W31" s="32"/>
      <c r="X31" s="32"/>
    </row>
    <row r="32" spans="1:28">
      <c r="A32" s="7"/>
      <c r="B32" s="1" t="s">
        <v>680</v>
      </c>
      <c r="C32" s="37">
        <v>700</v>
      </c>
      <c r="D32" s="2">
        <f t="shared" si="6"/>
        <v>121.45</v>
      </c>
      <c r="E32" s="31">
        <f t="shared" si="7"/>
        <v>578.54999999999995</v>
      </c>
      <c r="F32" s="43" t="s">
        <v>706</v>
      </c>
      <c r="G32" s="31" t="s">
        <v>712</v>
      </c>
      <c r="K32" s="1" t="s">
        <v>56</v>
      </c>
      <c r="L32" s="1"/>
      <c r="M32" s="1">
        <v>31.9</v>
      </c>
      <c r="N32" s="1"/>
      <c r="O32" s="1">
        <v>31.9</v>
      </c>
      <c r="P32" s="1"/>
      <c r="Q32" s="1">
        <v>32.369999999999997</v>
      </c>
      <c r="V32" s="32"/>
      <c r="W32" s="32"/>
      <c r="X32" s="32"/>
      <c r="Z32">
        <f>SUM(Z28:Z31)</f>
        <v>2074.62</v>
      </c>
      <c r="AB32">
        <f>SUM(AB28:AB31)</f>
        <v>2082.61</v>
      </c>
    </row>
    <row r="33" spans="1:21">
      <c r="A33" s="7"/>
      <c r="B33" s="1" t="s">
        <v>673</v>
      </c>
      <c r="C33" s="39">
        <v>2400</v>
      </c>
      <c r="D33" s="2">
        <f t="shared" si="6"/>
        <v>416.4</v>
      </c>
      <c r="E33" s="31">
        <f t="shared" si="7"/>
        <v>1983.6</v>
      </c>
      <c r="F33" s="43" t="s">
        <v>703</v>
      </c>
      <c r="G33" s="31" t="s">
        <v>712</v>
      </c>
      <c r="K33" s="1" t="s">
        <v>58</v>
      </c>
      <c r="L33" s="1"/>
      <c r="M33" s="1">
        <v>12.36</v>
      </c>
      <c r="N33" s="1"/>
      <c r="O33" s="1">
        <v>12.94</v>
      </c>
      <c r="P33" s="1"/>
      <c r="Q33" s="1">
        <v>12.94</v>
      </c>
    </row>
    <row r="34" spans="1:21">
      <c r="A34" s="1"/>
      <c r="B34" s="1" t="s">
        <v>682</v>
      </c>
      <c r="C34" s="35">
        <v>1700</v>
      </c>
      <c r="D34" s="2">
        <f t="shared" si="6"/>
        <v>294.95</v>
      </c>
      <c r="E34" s="31">
        <f t="shared" si="7"/>
        <v>1405.05</v>
      </c>
      <c r="F34" s="43" t="s">
        <v>719</v>
      </c>
      <c r="G34" s="31" t="s">
        <v>712</v>
      </c>
      <c r="K34" s="1" t="s">
        <v>59</v>
      </c>
      <c r="L34" s="1"/>
      <c r="M34" s="1">
        <v>8.5</v>
      </c>
      <c r="N34" s="1"/>
      <c r="O34" s="1"/>
      <c r="P34" s="1"/>
      <c r="Q34" s="1">
        <v>8.5</v>
      </c>
      <c r="U34">
        <f>U6+U28</f>
        <v>1956.43</v>
      </c>
    </row>
    <row r="35" spans="1:21">
      <c r="A35" s="1"/>
      <c r="B35" s="37"/>
      <c r="C35" s="31"/>
      <c r="D35" s="31"/>
      <c r="E35" s="31"/>
      <c r="F35" s="43"/>
      <c r="G35" s="31"/>
      <c r="K35" s="1"/>
      <c r="L35" s="1"/>
      <c r="M35" s="1"/>
      <c r="N35" s="1"/>
      <c r="O35" s="1"/>
      <c r="P35" s="1"/>
      <c r="Q35" s="1"/>
    </row>
    <row r="36" spans="1:21">
      <c r="A36" s="1"/>
      <c r="B36" s="37"/>
      <c r="C36" s="35"/>
      <c r="D36" s="2">
        <f t="shared" si="6"/>
        <v>0</v>
      </c>
      <c r="E36" s="1">
        <f t="shared" si="7"/>
        <v>0</v>
      </c>
      <c r="F36" s="43"/>
      <c r="G36" s="31"/>
      <c r="K36" s="1"/>
      <c r="L36" s="1"/>
      <c r="M36" s="1"/>
      <c r="N36" s="1"/>
      <c r="O36" s="1"/>
      <c r="P36" s="1"/>
      <c r="Q36" s="1"/>
    </row>
    <row r="37" spans="1:21">
      <c r="A37" s="1"/>
      <c r="B37" s="1" t="s">
        <v>681</v>
      </c>
      <c r="C37" s="1"/>
      <c r="D37" s="2"/>
      <c r="E37" s="1"/>
      <c r="F37" s="43"/>
      <c r="G37" s="31" t="s">
        <v>713</v>
      </c>
      <c r="K37" s="1" t="s">
        <v>65</v>
      </c>
      <c r="L37" s="1"/>
      <c r="M37" s="1"/>
      <c r="N37" s="1"/>
      <c r="O37" s="1"/>
      <c r="P37" s="1"/>
      <c r="Q37" s="1"/>
    </row>
    <row r="38" spans="1:21">
      <c r="A38" s="1"/>
      <c r="B38" s="1"/>
      <c r="C38" s="1"/>
      <c r="D38" s="2"/>
      <c r="E38" s="1"/>
      <c r="F38" s="43"/>
      <c r="G38" s="31"/>
      <c r="K38" s="1" t="s">
        <v>66</v>
      </c>
      <c r="L38" s="1"/>
      <c r="M38" s="1"/>
      <c r="N38" s="1"/>
      <c r="O38" s="1"/>
      <c r="P38" s="1"/>
      <c r="Q38" s="1"/>
    </row>
    <row r="39" spans="1:21">
      <c r="C39">
        <f>SUM(C26:C36)</f>
        <v>5693.1900000000005</v>
      </c>
      <c r="D39">
        <f>SUM(D26:D36)</f>
        <v>987.76846500000011</v>
      </c>
      <c r="E39" s="32">
        <f>SUM(E26:E38)</f>
        <v>4705.4215349999995</v>
      </c>
      <c r="M39">
        <f>SUM(M26:M38)</f>
        <v>935.06999999999994</v>
      </c>
      <c r="O39">
        <f>SUM(O26:O38)</f>
        <v>927.15</v>
      </c>
      <c r="Q39">
        <f>SUM(Q26:Q38)</f>
        <v>936.12</v>
      </c>
    </row>
    <row r="41" spans="1:21">
      <c r="A41" s="18" t="s">
        <v>34</v>
      </c>
      <c r="B41" s="18">
        <f>D41/3</f>
        <v>1568.4738450000002</v>
      </c>
      <c r="D41">
        <f>C39-D39</f>
        <v>4705.4215350000004</v>
      </c>
      <c r="K41" s="8" t="s">
        <v>50</v>
      </c>
      <c r="L41" s="8"/>
      <c r="M41" s="8">
        <f>B41-M39</f>
        <v>633.40384500000027</v>
      </c>
      <c r="N41" s="8"/>
      <c r="O41" s="8">
        <f>SUM(B41-O39)</f>
        <v>641.32384500000023</v>
      </c>
      <c r="P41" s="8"/>
      <c r="Q41" s="8">
        <f>SUM(B41-Q39)</f>
        <v>632.35384500000021</v>
      </c>
    </row>
    <row r="42" spans="1:21">
      <c r="K42" s="18" t="s">
        <v>67</v>
      </c>
      <c r="L42" s="18"/>
      <c r="M42" s="18"/>
      <c r="N42" s="18"/>
      <c r="O42" s="18"/>
      <c r="P42" s="18"/>
      <c r="Q42" s="18">
        <f>SUM(M41+O41+Q41+Q19)</f>
        <v>1482.6993950000005</v>
      </c>
    </row>
    <row r="43" spans="1:21">
      <c r="K43" s="69" t="s">
        <v>84</v>
      </c>
      <c r="L43" s="69"/>
      <c r="M43" s="69"/>
      <c r="N43" s="69"/>
      <c r="O43" s="69"/>
      <c r="P43" s="19">
        <v>0</v>
      </c>
      <c r="Q43">
        <f>P43-D39</f>
        <v>-987.76846500000011</v>
      </c>
    </row>
    <row r="44" spans="1:21" s="17" customFormat="1"/>
    <row r="45" spans="1:21" ht="15.75" thickBot="1"/>
    <row r="46" spans="1:21" ht="24" thickBot="1">
      <c r="A46" s="61" t="s">
        <v>669</v>
      </c>
      <c r="B46" s="62"/>
      <c r="C46" s="62"/>
      <c r="D46" s="62"/>
      <c r="E46" s="63"/>
      <c r="F46" s="41"/>
      <c r="G46" s="41"/>
      <c r="K46" s="66" t="s">
        <v>670</v>
      </c>
      <c r="L46" s="67"/>
      <c r="M46" s="67"/>
      <c r="N46" s="67"/>
      <c r="O46" s="67"/>
      <c r="P46" s="67"/>
      <c r="Q46" s="68"/>
      <c r="R46" s="13"/>
      <c r="S46" s="12"/>
    </row>
    <row r="47" spans="1:21" ht="15.75" thickBot="1">
      <c r="R47" s="14"/>
      <c r="S47" s="12"/>
    </row>
    <row r="48" spans="1:21" ht="15.75" thickBot="1">
      <c r="A48" s="3" t="s">
        <v>0</v>
      </c>
      <c r="B48" s="4" t="s">
        <v>1</v>
      </c>
      <c r="C48" s="4" t="s">
        <v>2</v>
      </c>
      <c r="D48" s="4" t="s">
        <v>3</v>
      </c>
      <c r="E48" s="4" t="s">
        <v>4</v>
      </c>
      <c r="F48" s="4" t="s">
        <v>689</v>
      </c>
      <c r="G48" s="5" t="s">
        <v>690</v>
      </c>
      <c r="K48" s="3" t="s">
        <v>45</v>
      </c>
      <c r="L48" s="64" t="s">
        <v>70</v>
      </c>
      <c r="M48" s="64"/>
      <c r="N48" s="64" t="s">
        <v>71</v>
      </c>
      <c r="O48" s="64"/>
      <c r="P48" s="64" t="s">
        <v>72</v>
      </c>
      <c r="Q48" s="65"/>
      <c r="R48" s="15"/>
      <c r="S48" s="12"/>
    </row>
    <row r="49" spans="1:28">
      <c r="A49" s="6"/>
      <c r="B49" s="2" t="s">
        <v>78</v>
      </c>
      <c r="C49" s="40">
        <v>126.35</v>
      </c>
      <c r="D49" s="2">
        <f t="shared" ref="D49:D67" si="8">(C49*0.094)+(C49*0.011)+(C49*0.0685)</f>
        <v>21.921724999999999</v>
      </c>
      <c r="E49" s="42">
        <f t="shared" ref="E49:E55" si="9">C49-D49</f>
        <v>104.428275</v>
      </c>
      <c r="F49" s="42" t="s">
        <v>721</v>
      </c>
      <c r="G49" s="42" t="s">
        <v>712</v>
      </c>
      <c r="K49" s="2" t="s">
        <v>49</v>
      </c>
      <c r="L49" s="2"/>
      <c r="M49" s="2">
        <v>800</v>
      </c>
      <c r="N49" s="2"/>
      <c r="O49" s="2">
        <v>800</v>
      </c>
      <c r="P49" s="2"/>
      <c r="Q49" s="2">
        <v>800</v>
      </c>
      <c r="R49" s="14"/>
      <c r="S49" s="12"/>
      <c r="U49" t="s">
        <v>646</v>
      </c>
    </row>
    <row r="50" spans="1:28">
      <c r="A50" s="7"/>
      <c r="B50" s="1" t="s">
        <v>79</v>
      </c>
      <c r="C50" s="37">
        <v>0</v>
      </c>
      <c r="D50" s="40">
        <f t="shared" si="8"/>
        <v>0</v>
      </c>
      <c r="E50" s="31">
        <f t="shared" si="9"/>
        <v>0</v>
      </c>
      <c r="F50" s="31" t="s">
        <v>729</v>
      </c>
      <c r="G50" s="42" t="s">
        <v>712</v>
      </c>
      <c r="K50" s="1" t="s">
        <v>51</v>
      </c>
      <c r="L50" s="1"/>
      <c r="M50" s="1"/>
      <c r="N50" s="1"/>
      <c r="O50" s="1"/>
      <c r="P50" s="1"/>
      <c r="Q50" s="1"/>
      <c r="R50" s="14"/>
      <c r="S50" s="12"/>
      <c r="U50" t="s">
        <v>641</v>
      </c>
      <c r="V50" t="s">
        <v>642</v>
      </c>
      <c r="W50" t="s">
        <v>644</v>
      </c>
      <c r="X50" t="s">
        <v>643</v>
      </c>
      <c r="Z50" t="s">
        <v>645</v>
      </c>
    </row>
    <row r="51" spans="1:28">
      <c r="A51" s="7"/>
      <c r="B51" s="1" t="s">
        <v>80</v>
      </c>
      <c r="C51" s="37">
        <v>223.25</v>
      </c>
      <c r="D51" s="40">
        <f t="shared" si="8"/>
        <v>38.733874999999998</v>
      </c>
      <c r="E51" s="31">
        <f t="shared" si="9"/>
        <v>184.51612499999999</v>
      </c>
      <c r="F51" s="31" t="s">
        <v>727</v>
      </c>
      <c r="G51" s="42" t="s">
        <v>712</v>
      </c>
      <c r="K51" s="1" t="s">
        <v>56</v>
      </c>
      <c r="L51" s="1"/>
      <c r="M51" s="1"/>
      <c r="N51" s="1"/>
      <c r="O51" s="1">
        <v>49.1</v>
      </c>
      <c r="P51" s="1"/>
      <c r="Q51" s="1">
        <v>53.43</v>
      </c>
      <c r="R51" s="14"/>
      <c r="S51" s="12"/>
      <c r="U51">
        <f>SUM(C49:C54)</f>
        <v>634.6</v>
      </c>
      <c r="V51">
        <f>SUM(D49:D54)</f>
        <v>110.1031</v>
      </c>
      <c r="W51" s="32">
        <f>U51*0.011</f>
        <v>6.9805999999999999</v>
      </c>
      <c r="X51" s="32">
        <f>U51-V51-W51</f>
        <v>517.5163</v>
      </c>
      <c r="Z51">
        <v>924.92</v>
      </c>
      <c r="AA51" t="s">
        <v>658</v>
      </c>
      <c r="AB51">
        <v>924.92</v>
      </c>
    </row>
    <row r="52" spans="1:28">
      <c r="A52" s="7"/>
      <c r="B52" s="1" t="s">
        <v>81</v>
      </c>
      <c r="C52" s="37">
        <v>121.6</v>
      </c>
      <c r="D52" s="40">
        <f t="shared" si="8"/>
        <v>21.0976</v>
      </c>
      <c r="E52" s="31">
        <f t="shared" si="9"/>
        <v>100.50239999999999</v>
      </c>
      <c r="F52" s="31" t="s">
        <v>720</v>
      </c>
      <c r="G52" s="42" t="s">
        <v>712</v>
      </c>
      <c r="K52" s="1" t="s">
        <v>53</v>
      </c>
      <c r="L52" s="1"/>
      <c r="M52" s="1">
        <v>26.31</v>
      </c>
      <c r="N52" s="1"/>
      <c r="O52" s="1">
        <v>26.31</v>
      </c>
      <c r="P52" s="1"/>
      <c r="Q52" s="1">
        <v>26.31</v>
      </c>
      <c r="R52" s="14"/>
      <c r="S52" s="12"/>
      <c r="V52" s="32"/>
      <c r="W52" s="32"/>
      <c r="X52" s="32"/>
      <c r="Z52">
        <v>0</v>
      </c>
      <c r="AA52" t="s">
        <v>659</v>
      </c>
      <c r="AB52">
        <v>741.23</v>
      </c>
    </row>
    <row r="53" spans="1:28">
      <c r="A53" s="7"/>
      <c r="B53" s="1" t="s">
        <v>82</v>
      </c>
      <c r="C53" s="37">
        <v>0</v>
      </c>
      <c r="D53" s="40">
        <f t="shared" si="8"/>
        <v>0</v>
      </c>
      <c r="E53" s="31">
        <f t="shared" si="9"/>
        <v>0</v>
      </c>
      <c r="F53" s="31" t="s">
        <v>729</v>
      </c>
      <c r="G53" s="42" t="s">
        <v>712</v>
      </c>
      <c r="K53" s="1" t="s">
        <v>54</v>
      </c>
      <c r="L53" s="1"/>
      <c r="M53" s="1">
        <v>50</v>
      </c>
      <c r="N53" s="1"/>
      <c r="O53" s="1">
        <v>50</v>
      </c>
      <c r="P53" s="1"/>
      <c r="Q53" s="1">
        <v>50</v>
      </c>
      <c r="R53" s="14"/>
      <c r="S53" s="12"/>
      <c r="V53" s="32"/>
      <c r="W53" s="32"/>
      <c r="X53" s="32">
        <f>SUM(E52:E62)</f>
        <v>6488.0250000000005</v>
      </c>
      <c r="Z53">
        <v>416.46</v>
      </c>
      <c r="AA53" t="s">
        <v>660</v>
      </c>
      <c r="AB53">
        <v>416.46</v>
      </c>
    </row>
    <row r="54" spans="1:28">
      <c r="A54" s="7"/>
      <c r="B54" s="1" t="s">
        <v>83</v>
      </c>
      <c r="C54" s="37">
        <v>163.4</v>
      </c>
      <c r="D54" s="40">
        <f t="shared" si="8"/>
        <v>28.349900000000002</v>
      </c>
      <c r="E54" s="31">
        <f t="shared" si="9"/>
        <v>135.05010000000001</v>
      </c>
      <c r="F54" s="31" t="s">
        <v>728</v>
      </c>
      <c r="G54" s="42" t="s">
        <v>712</v>
      </c>
      <c r="K54" s="1" t="s">
        <v>55</v>
      </c>
      <c r="L54" s="1"/>
      <c r="M54" s="1">
        <v>6</v>
      </c>
      <c r="N54" s="1"/>
      <c r="O54" s="1">
        <v>6</v>
      </c>
      <c r="P54" s="1"/>
      <c r="Q54" s="1">
        <v>6</v>
      </c>
      <c r="R54" s="14"/>
      <c r="S54" s="12"/>
      <c r="V54" s="32"/>
      <c r="W54" s="32"/>
      <c r="X54" s="32"/>
    </row>
    <row r="55" spans="1:28">
      <c r="A55" s="7"/>
      <c r="B55" s="1" t="s">
        <v>686</v>
      </c>
      <c r="C55" s="48">
        <v>700</v>
      </c>
      <c r="D55" s="2">
        <f t="shared" si="8"/>
        <v>121.45</v>
      </c>
      <c r="E55" s="31">
        <f t="shared" si="9"/>
        <v>578.54999999999995</v>
      </c>
      <c r="F55" s="31" t="s">
        <v>708</v>
      </c>
      <c r="G55" s="31" t="s">
        <v>712</v>
      </c>
      <c r="K55" s="1" t="s">
        <v>56</v>
      </c>
      <c r="L55" s="1"/>
      <c r="M55" s="1">
        <v>31.9</v>
      </c>
      <c r="N55" s="1"/>
      <c r="O55" s="1">
        <v>31.9</v>
      </c>
      <c r="P55" s="1"/>
      <c r="Q55" s="1">
        <v>31.9</v>
      </c>
      <c r="R55" s="14"/>
      <c r="S55" s="12"/>
      <c r="V55" s="32"/>
      <c r="W55" s="32"/>
      <c r="X55" s="32"/>
      <c r="Z55">
        <f>SUM(Z51:Z54)</f>
        <v>1341.3799999999999</v>
      </c>
      <c r="AB55">
        <f>SUM(AB51:AB54)</f>
        <v>2082.61</v>
      </c>
    </row>
    <row r="56" spans="1:28">
      <c r="A56" s="1"/>
      <c r="B56" s="1" t="s">
        <v>684</v>
      </c>
      <c r="C56" s="1">
        <v>725</v>
      </c>
      <c r="D56" s="2">
        <f t="shared" si="8"/>
        <v>125.78749999999999</v>
      </c>
      <c r="E56" s="31">
        <f>C56-D56</f>
        <v>599.21249999999998</v>
      </c>
      <c r="F56" s="31" t="s">
        <v>710</v>
      </c>
      <c r="G56" s="31" t="s">
        <v>712</v>
      </c>
      <c r="K56" s="1" t="s">
        <v>58</v>
      </c>
      <c r="L56" s="1"/>
      <c r="M56" s="1">
        <v>12.36</v>
      </c>
      <c r="N56" s="1"/>
      <c r="O56" s="1">
        <v>20.6</v>
      </c>
      <c r="P56" s="1"/>
      <c r="Q56" s="1">
        <v>12.36</v>
      </c>
      <c r="R56" s="14"/>
      <c r="S56" s="12"/>
    </row>
    <row r="57" spans="1:28">
      <c r="A57" s="1"/>
      <c r="B57" s="1" t="s">
        <v>714</v>
      </c>
      <c r="C57" s="34">
        <v>3000</v>
      </c>
      <c r="D57" s="2">
        <f t="shared" si="8"/>
        <v>520.5</v>
      </c>
      <c r="E57" s="31">
        <f t="shared" ref="E57:E59" si="10">C57-D57</f>
        <v>2479.5</v>
      </c>
      <c r="F57" s="31" t="s">
        <v>711</v>
      </c>
      <c r="G57" s="31" t="s">
        <v>712</v>
      </c>
      <c r="K57" s="1" t="s">
        <v>59</v>
      </c>
      <c r="L57" s="1"/>
      <c r="M57" s="1">
        <v>8.5</v>
      </c>
      <c r="N57" s="1"/>
      <c r="O57" s="1"/>
      <c r="P57" s="1"/>
      <c r="Q57" s="1">
        <v>8.5</v>
      </c>
      <c r="R57" s="14"/>
      <c r="S57" s="12"/>
    </row>
    <row r="58" spans="1:28">
      <c r="A58" s="1"/>
      <c r="B58" s="1" t="s">
        <v>685</v>
      </c>
      <c r="C58" s="37">
        <v>135</v>
      </c>
      <c r="D58" s="2">
        <f t="shared" si="8"/>
        <v>23.422499999999999</v>
      </c>
      <c r="E58" s="31">
        <f t="shared" si="10"/>
        <v>111.5775</v>
      </c>
      <c r="F58" s="31" t="s">
        <v>704</v>
      </c>
      <c r="G58" s="31" t="s">
        <v>712</v>
      </c>
      <c r="K58" s="1" t="s">
        <v>65</v>
      </c>
      <c r="L58" s="1"/>
      <c r="M58" s="1"/>
      <c r="N58" s="1"/>
      <c r="O58" s="1"/>
      <c r="P58" s="1"/>
      <c r="Q58" s="1"/>
      <c r="R58" s="14"/>
      <c r="S58" s="12"/>
    </row>
    <row r="59" spans="1:28">
      <c r="A59" s="1"/>
      <c r="B59" s="1" t="s">
        <v>722</v>
      </c>
      <c r="C59" s="39">
        <v>2600</v>
      </c>
      <c r="D59" s="2">
        <f t="shared" si="8"/>
        <v>451.1</v>
      </c>
      <c r="E59" s="31">
        <f t="shared" si="10"/>
        <v>2148.9</v>
      </c>
      <c r="F59" s="31" t="s">
        <v>723</v>
      </c>
      <c r="G59" s="31" t="s">
        <v>712</v>
      </c>
      <c r="K59" s="1" t="s">
        <v>66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 t="s">
        <v>687</v>
      </c>
      <c r="C60" s="37">
        <v>180</v>
      </c>
      <c r="D60" s="2">
        <f t="shared" si="8"/>
        <v>31.230000000000004</v>
      </c>
      <c r="E60" s="31">
        <f>C60-D60</f>
        <v>148.76999999999998</v>
      </c>
      <c r="F60" s="31" t="s">
        <v>705</v>
      </c>
      <c r="G60" s="31" t="s">
        <v>712</v>
      </c>
      <c r="K60" s="1"/>
      <c r="L60" s="1"/>
      <c r="M60" s="1"/>
      <c r="N60" s="1"/>
      <c r="O60" s="1"/>
      <c r="P60" s="1"/>
      <c r="Q60" s="1"/>
      <c r="R60" s="14"/>
      <c r="S60" s="12"/>
      <c r="U60">
        <f>SUM(C57:C62)+C55+C66</f>
        <v>7090</v>
      </c>
    </row>
    <row r="61" spans="1:28">
      <c r="A61" s="1"/>
      <c r="B61" s="1" t="s">
        <v>688</v>
      </c>
      <c r="C61" s="37">
        <v>135</v>
      </c>
      <c r="D61" s="2">
        <f t="shared" ref="D61" si="11">(C61*0.094)+(C61*0.011)+(C61*0.0685)</f>
        <v>23.422499999999999</v>
      </c>
      <c r="E61" s="31">
        <f t="shared" ref="E61" si="12">C61-D61</f>
        <v>111.5775</v>
      </c>
      <c r="F61" s="31" t="s">
        <v>707</v>
      </c>
      <c r="G61" s="31" t="s">
        <v>712</v>
      </c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 t="s">
        <v>731</v>
      </c>
      <c r="C62" s="37">
        <v>90</v>
      </c>
      <c r="D62" s="2">
        <f t="shared" si="8"/>
        <v>15.615000000000002</v>
      </c>
      <c r="E62" s="31">
        <f t="shared" ref="E62:E65" si="13">C62-D62</f>
        <v>74.384999999999991</v>
      </c>
      <c r="F62" s="31" t="s">
        <v>732</v>
      </c>
      <c r="G62" s="31" t="s">
        <v>712</v>
      </c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A63" s="1"/>
      <c r="B63" s="1" t="s">
        <v>716</v>
      </c>
      <c r="C63" s="37">
        <v>500</v>
      </c>
      <c r="D63" s="37">
        <v>500</v>
      </c>
      <c r="E63" s="31">
        <f t="shared" si="13"/>
        <v>0</v>
      </c>
      <c r="F63" s="31" t="s">
        <v>709</v>
      </c>
      <c r="G63" s="31" t="s">
        <v>712</v>
      </c>
      <c r="K63" s="1"/>
      <c r="L63" s="1"/>
      <c r="M63" s="1"/>
      <c r="N63" s="1"/>
      <c r="O63" s="1"/>
      <c r="P63" s="1"/>
      <c r="Q63" s="1"/>
      <c r="R63" s="14"/>
      <c r="S63" s="12"/>
    </row>
    <row r="64" spans="1:28">
      <c r="A64" s="1"/>
      <c r="B64" s="1" t="s">
        <v>724</v>
      </c>
      <c r="C64" s="1">
        <v>130</v>
      </c>
      <c r="D64" s="2">
        <f t="shared" si="8"/>
        <v>22.555</v>
      </c>
      <c r="E64" s="31">
        <f t="shared" si="13"/>
        <v>107.44499999999999</v>
      </c>
      <c r="F64" s="31" t="s">
        <v>725</v>
      </c>
      <c r="G64" s="31" t="s">
        <v>712</v>
      </c>
      <c r="K64" s="1"/>
      <c r="L64" s="1"/>
      <c r="M64" s="1"/>
      <c r="N64" s="1"/>
      <c r="O64" s="1"/>
      <c r="P64" s="1"/>
      <c r="Q64" s="1"/>
      <c r="R64" s="14"/>
      <c r="S64" s="12"/>
    </row>
    <row r="65" spans="1:28">
      <c r="A65" s="1"/>
      <c r="B65" s="1" t="s">
        <v>726</v>
      </c>
      <c r="C65" s="39">
        <v>765</v>
      </c>
      <c r="D65" s="2">
        <f t="shared" ref="D65" si="14">(C65*0.094)+(C65*0.011)+(C65*0.0685)</f>
        <v>132.72749999999999</v>
      </c>
      <c r="E65" s="31">
        <f t="shared" si="13"/>
        <v>632.27250000000004</v>
      </c>
      <c r="F65" s="31" t="s">
        <v>730</v>
      </c>
      <c r="G65" s="42" t="s">
        <v>712</v>
      </c>
      <c r="K65" s="1"/>
      <c r="L65" s="1"/>
      <c r="M65" s="1"/>
      <c r="N65" s="1"/>
      <c r="O65" s="1"/>
      <c r="P65" s="1"/>
      <c r="Q65" s="1"/>
      <c r="R65" s="14"/>
      <c r="S65" s="12"/>
    </row>
    <row r="66" spans="1:28">
      <c r="A66" s="1"/>
      <c r="B66" s="1" t="s">
        <v>733</v>
      </c>
      <c r="C66" s="39">
        <v>250</v>
      </c>
      <c r="D66" s="2">
        <f t="shared" si="8"/>
        <v>43.375</v>
      </c>
      <c r="E66" s="31">
        <f t="shared" ref="E66:E67" si="15">C66-D66</f>
        <v>206.625</v>
      </c>
      <c r="F66" s="31" t="s">
        <v>734</v>
      </c>
      <c r="G66" s="50" t="s">
        <v>743</v>
      </c>
      <c r="K66" s="1"/>
      <c r="L66" s="1"/>
      <c r="M66" s="1"/>
      <c r="N66" s="1"/>
      <c r="O66" s="1"/>
      <c r="P66" s="1"/>
      <c r="Q66" s="1"/>
      <c r="R66" s="14"/>
      <c r="S66" s="12"/>
    </row>
    <row r="67" spans="1:28">
      <c r="C67">
        <f>SUM(C49:C66)</f>
        <v>9844.6</v>
      </c>
      <c r="D67" s="2">
        <f t="shared" si="8"/>
        <v>1708.0381000000002</v>
      </c>
      <c r="E67" s="31">
        <f t="shared" si="15"/>
        <v>8136.5619000000006</v>
      </c>
      <c r="M67">
        <f>SUM(M48:M66)</f>
        <v>935.06999999999994</v>
      </c>
      <c r="O67">
        <f>SUM(O48:O66)</f>
        <v>983.91</v>
      </c>
      <c r="Q67">
        <f>SUM(Q48:Q66)</f>
        <v>988.49999999999989</v>
      </c>
      <c r="R67" s="14"/>
      <c r="S67" s="12"/>
    </row>
    <row r="68" spans="1:28">
      <c r="R68" s="14"/>
      <c r="S68" s="12"/>
    </row>
    <row r="69" spans="1:28">
      <c r="A69" s="18" t="s">
        <v>34</v>
      </c>
      <c r="B69" s="18">
        <f>E67/3</f>
        <v>2712.1873000000001</v>
      </c>
      <c r="D69">
        <f>C67-D67</f>
        <v>8136.5619000000006</v>
      </c>
      <c r="G69">
        <f>SUM(C55:C66)</f>
        <v>9210</v>
      </c>
      <c r="K69" s="8" t="s">
        <v>50</v>
      </c>
      <c r="L69" s="8"/>
      <c r="M69" s="8">
        <f>B69-M67</f>
        <v>1777.1173000000001</v>
      </c>
      <c r="N69" s="8"/>
      <c r="O69" s="8">
        <f>SUM(B69-O67)</f>
        <v>1728.2773000000002</v>
      </c>
      <c r="P69" s="8"/>
      <c r="Q69" s="8">
        <f>SUM(B69-Q67)</f>
        <v>1723.6873000000001</v>
      </c>
      <c r="R69" s="16"/>
      <c r="S69" s="12"/>
    </row>
    <row r="70" spans="1:28">
      <c r="K70" s="18" t="s">
        <v>67</v>
      </c>
      <c r="L70" s="18"/>
      <c r="M70" s="18"/>
      <c r="N70" s="18"/>
      <c r="O70" s="18"/>
      <c r="P70" s="18"/>
      <c r="Q70" s="18">
        <f>SUM(M69+O69+Q69+Q43)</f>
        <v>4241.3134350000009</v>
      </c>
      <c r="R70" s="14"/>
      <c r="S70" s="12"/>
    </row>
    <row r="71" spans="1:28">
      <c r="K71" s="69" t="s">
        <v>85</v>
      </c>
      <c r="L71" s="69"/>
      <c r="M71" s="69"/>
      <c r="N71" s="69"/>
      <c r="O71" s="69"/>
      <c r="P71" s="19">
        <f>Q43+Q70</f>
        <v>3253.5449700000008</v>
      </c>
      <c r="Q71">
        <f>P71-D67</f>
        <v>1545.5068700000006</v>
      </c>
      <c r="R71" s="14"/>
      <c r="S71" s="12"/>
    </row>
    <row r="72" spans="1:28" s="10" customFormat="1">
      <c r="R72" s="12"/>
      <c r="S72" s="12"/>
    </row>
    <row r="73" spans="1:28" ht="15.75" thickBot="1">
      <c r="R73" s="14"/>
      <c r="S73" s="12"/>
    </row>
    <row r="74" spans="1:28" ht="24" thickBot="1">
      <c r="A74" s="61" t="s">
        <v>671</v>
      </c>
      <c r="B74" s="62"/>
      <c r="C74" s="62"/>
      <c r="D74" s="62"/>
      <c r="E74" s="63"/>
      <c r="F74" s="41"/>
      <c r="G74" s="41"/>
      <c r="K74" s="66" t="s">
        <v>672</v>
      </c>
      <c r="L74" s="67"/>
      <c r="M74" s="67"/>
      <c r="N74" s="67"/>
      <c r="O74" s="67"/>
      <c r="P74" s="67"/>
      <c r="Q74" s="68"/>
      <c r="R74" s="13"/>
      <c r="S74" s="12"/>
    </row>
    <row r="75" spans="1:28" ht="15.75" thickBot="1">
      <c r="R75" s="14"/>
      <c r="S75" s="12"/>
    </row>
    <row r="76" spans="1:28" ht="15.75" thickBot="1">
      <c r="A76" s="3" t="s">
        <v>0</v>
      </c>
      <c r="B76" s="4" t="s">
        <v>1</v>
      </c>
      <c r="C76" s="4" t="s">
        <v>2</v>
      </c>
      <c r="D76" s="4" t="s">
        <v>3</v>
      </c>
      <c r="E76" s="4" t="s">
        <v>4</v>
      </c>
      <c r="F76" s="4" t="s">
        <v>689</v>
      </c>
      <c r="G76" s="5" t="s">
        <v>690</v>
      </c>
      <c r="K76" s="3" t="s">
        <v>45</v>
      </c>
      <c r="L76" s="64" t="s">
        <v>60</v>
      </c>
      <c r="M76" s="64"/>
      <c r="N76" s="64" t="s">
        <v>61</v>
      </c>
      <c r="O76" s="64"/>
      <c r="P76" s="64" t="s">
        <v>62</v>
      </c>
      <c r="Q76" s="65"/>
      <c r="R76" s="15"/>
      <c r="S76" s="12"/>
    </row>
    <row r="77" spans="1:28">
      <c r="A77" s="6"/>
      <c r="B77" s="1" t="s">
        <v>87</v>
      </c>
      <c r="C77" s="1">
        <v>134.9</v>
      </c>
      <c r="D77" s="2">
        <f t="shared" ref="D77:D83" si="16">(C77*0.094)+(C77*0.011)+(C77*0.0685)</f>
        <v>23.405149999999999</v>
      </c>
      <c r="E77" s="31">
        <f t="shared" ref="E77:E83" si="17">C77-D77</f>
        <v>111.49485000000001</v>
      </c>
      <c r="F77" s="46" t="s">
        <v>736</v>
      </c>
      <c r="G77" s="47" t="s">
        <v>712</v>
      </c>
      <c r="K77" s="2" t="s">
        <v>49</v>
      </c>
      <c r="L77" s="2"/>
      <c r="M77" s="2">
        <v>800</v>
      </c>
      <c r="N77" s="2"/>
      <c r="O77" s="2">
        <v>800</v>
      </c>
      <c r="P77" s="2"/>
      <c r="Q77" s="2">
        <v>800</v>
      </c>
      <c r="R77" s="14"/>
      <c r="S77" s="12"/>
      <c r="U77" t="s">
        <v>646</v>
      </c>
    </row>
    <row r="78" spans="1:28">
      <c r="A78" s="7"/>
      <c r="B78" s="1" t="s">
        <v>88</v>
      </c>
      <c r="C78" s="1">
        <v>157.69999999999999</v>
      </c>
      <c r="D78" s="2">
        <f t="shared" si="16"/>
        <v>27.360949999999999</v>
      </c>
      <c r="E78" s="31">
        <f t="shared" si="17"/>
        <v>130.33904999999999</v>
      </c>
      <c r="F78" s="46" t="s">
        <v>740</v>
      </c>
      <c r="G78" s="47" t="s">
        <v>712</v>
      </c>
      <c r="K78" s="1" t="s">
        <v>51</v>
      </c>
      <c r="L78" s="1"/>
      <c r="M78" s="1"/>
      <c r="N78" s="1"/>
      <c r="O78" s="1"/>
      <c r="P78" s="1"/>
      <c r="Q78" s="1"/>
      <c r="R78" s="14"/>
      <c r="S78" s="12"/>
      <c r="U78" t="s">
        <v>641</v>
      </c>
      <c r="V78" t="s">
        <v>642</v>
      </c>
      <c r="W78" t="s">
        <v>644</v>
      </c>
      <c r="X78" t="s">
        <v>643</v>
      </c>
      <c r="Z78" t="s">
        <v>645</v>
      </c>
    </row>
    <row r="79" spans="1:28">
      <c r="A79" s="7"/>
      <c r="B79" s="1" t="s">
        <v>89</v>
      </c>
      <c r="C79" s="21">
        <v>202.92</v>
      </c>
      <c r="D79" s="2">
        <f t="shared" si="16"/>
        <v>35.206619999999994</v>
      </c>
      <c r="E79" s="31">
        <f t="shared" si="17"/>
        <v>167.71338</v>
      </c>
      <c r="F79" s="46" t="s">
        <v>749</v>
      </c>
      <c r="G79" s="31" t="s">
        <v>712</v>
      </c>
      <c r="K79" s="1" t="s">
        <v>56</v>
      </c>
      <c r="L79" s="1"/>
      <c r="M79" s="1"/>
      <c r="N79" s="1"/>
      <c r="O79" s="1">
        <v>49.1</v>
      </c>
      <c r="P79" s="1"/>
      <c r="Q79" s="1">
        <v>53.43</v>
      </c>
      <c r="R79" s="14"/>
      <c r="S79" s="12"/>
      <c r="U79">
        <f>SUM(C77:C82)</f>
        <v>924.54</v>
      </c>
      <c r="V79">
        <f>SUM(D77:D82)</f>
        <v>160.40768999999997</v>
      </c>
      <c r="W79" s="32">
        <f>U79*0.011</f>
        <v>10.169939999999999</v>
      </c>
      <c r="X79" s="32">
        <f>U79-V79-W79</f>
        <v>753.96236999999996</v>
      </c>
      <c r="Z79">
        <v>924.92</v>
      </c>
      <c r="AA79" t="s">
        <v>658</v>
      </c>
      <c r="AB79">
        <v>924.92</v>
      </c>
    </row>
    <row r="80" spans="1:28">
      <c r="A80" s="7"/>
      <c r="B80" s="1" t="s">
        <v>90</v>
      </c>
      <c r="C80" s="1">
        <v>153.9</v>
      </c>
      <c r="D80" s="2">
        <f t="shared" si="16"/>
        <v>26.701650000000001</v>
      </c>
      <c r="E80" s="31">
        <f t="shared" si="17"/>
        <v>127.19835</v>
      </c>
      <c r="F80" s="46" t="s">
        <v>737</v>
      </c>
      <c r="G80" s="47" t="s">
        <v>712</v>
      </c>
      <c r="K80" s="1" t="s">
        <v>53</v>
      </c>
      <c r="L80" s="1"/>
      <c r="M80" s="1">
        <v>26.31</v>
      </c>
      <c r="N80" s="1"/>
      <c r="O80" s="1">
        <v>26.31</v>
      </c>
      <c r="P80" s="1"/>
      <c r="Q80" s="1">
        <v>26.31</v>
      </c>
      <c r="R80" s="14"/>
      <c r="S80" s="12"/>
      <c r="V80" s="32"/>
      <c r="W80" s="32"/>
      <c r="X80" s="32"/>
      <c r="Z80">
        <v>0</v>
      </c>
      <c r="AA80" t="s">
        <v>659</v>
      </c>
      <c r="AB80">
        <v>741.23</v>
      </c>
    </row>
    <row r="81" spans="1:28">
      <c r="A81" s="7"/>
      <c r="B81" s="1" t="s">
        <v>91</v>
      </c>
      <c r="C81" s="1">
        <v>158.27000000000001</v>
      </c>
      <c r="D81" s="2">
        <f t="shared" si="16"/>
        <v>27.459845000000001</v>
      </c>
      <c r="E81" s="31">
        <f t="shared" si="17"/>
        <v>130.81015500000001</v>
      </c>
      <c r="F81" s="46" t="s">
        <v>741</v>
      </c>
      <c r="G81" s="47" t="s">
        <v>712</v>
      </c>
      <c r="K81" s="1" t="s">
        <v>54</v>
      </c>
      <c r="L81" s="1"/>
      <c r="M81" s="1">
        <v>50</v>
      </c>
      <c r="N81" s="1"/>
      <c r="O81" s="1">
        <v>50</v>
      </c>
      <c r="P81" s="1"/>
      <c r="Q81" s="1">
        <v>50</v>
      </c>
      <c r="R81" s="14"/>
      <c r="S81" s="12"/>
      <c r="V81" s="32"/>
      <c r="W81" s="32"/>
      <c r="X81" s="32">
        <f>SUM(E80:E90)</f>
        <v>3123.3600299999998</v>
      </c>
      <c r="Z81">
        <v>416.46</v>
      </c>
      <c r="AA81" t="s">
        <v>660</v>
      </c>
      <c r="AB81">
        <v>416.46</v>
      </c>
    </row>
    <row r="82" spans="1:28">
      <c r="A82" s="7"/>
      <c r="B82" s="1" t="s">
        <v>92</v>
      </c>
      <c r="C82" s="21">
        <v>116.85</v>
      </c>
      <c r="D82" s="2">
        <f t="shared" si="16"/>
        <v>20.273474999999998</v>
      </c>
      <c r="E82" s="31">
        <f t="shared" si="17"/>
        <v>96.576525000000004</v>
      </c>
      <c r="F82" s="46" t="s">
        <v>750</v>
      </c>
      <c r="G82" s="31" t="s">
        <v>712</v>
      </c>
      <c r="K82" s="1" t="s">
        <v>55</v>
      </c>
      <c r="L82" s="1"/>
      <c r="M82" s="1">
        <v>6</v>
      </c>
      <c r="N82" s="1"/>
      <c r="O82" s="1">
        <v>6</v>
      </c>
      <c r="P82" s="1"/>
      <c r="Q82" s="1">
        <v>6</v>
      </c>
      <c r="R82" s="14"/>
      <c r="S82" s="12"/>
      <c r="V82" s="32"/>
      <c r="W82" s="32"/>
      <c r="X82" s="32"/>
    </row>
    <row r="83" spans="1:28">
      <c r="A83" s="7"/>
      <c r="B83" s="1" t="s">
        <v>735</v>
      </c>
      <c r="C83" s="35">
        <v>350</v>
      </c>
      <c r="D83" s="2">
        <f t="shared" si="16"/>
        <v>60.725000000000001</v>
      </c>
      <c r="E83" s="31">
        <f t="shared" si="17"/>
        <v>289.27499999999998</v>
      </c>
      <c r="F83" s="46" t="s">
        <v>738</v>
      </c>
      <c r="G83" s="49" t="s">
        <v>712</v>
      </c>
      <c r="K83" s="1" t="s">
        <v>56</v>
      </c>
      <c r="L83" s="1"/>
      <c r="M83" s="1">
        <v>31.9</v>
      </c>
      <c r="N83" s="1"/>
      <c r="O83" s="1">
        <v>31.9</v>
      </c>
      <c r="P83" s="1"/>
      <c r="Q83" s="1">
        <v>31.9</v>
      </c>
      <c r="R83" s="14"/>
      <c r="S83" s="12"/>
      <c r="V83" s="32"/>
      <c r="W83" s="32"/>
      <c r="X83" s="32"/>
      <c r="Z83">
        <f>SUM(Z79:Z82)</f>
        <v>1341.3799999999999</v>
      </c>
      <c r="AB83">
        <f>SUM(AB79:AB82)</f>
        <v>2082.61</v>
      </c>
    </row>
    <row r="84" spans="1:28">
      <c r="A84" s="7"/>
      <c r="B84" s="1"/>
      <c r="C84" s="1"/>
      <c r="D84" s="1"/>
      <c r="E84" s="1"/>
      <c r="F84" s="1"/>
      <c r="G84" s="1"/>
      <c r="K84" s="1" t="s">
        <v>58</v>
      </c>
      <c r="L84" s="1"/>
      <c r="M84" s="1">
        <v>12.36</v>
      </c>
      <c r="N84" s="1"/>
      <c r="O84" s="1">
        <v>20.6</v>
      </c>
      <c r="P84" s="1"/>
      <c r="Q84" s="1">
        <v>12.36</v>
      </c>
      <c r="R84" s="14"/>
      <c r="S84" s="12"/>
    </row>
    <row r="85" spans="1:28">
      <c r="A85" s="1"/>
      <c r="B85" s="1"/>
      <c r="C85" s="1"/>
      <c r="D85" s="1"/>
      <c r="E85" s="31"/>
      <c r="F85" s="46"/>
      <c r="G85" s="49"/>
      <c r="K85" s="1" t="s">
        <v>59</v>
      </c>
      <c r="L85" s="1"/>
      <c r="M85" s="1">
        <v>8.5</v>
      </c>
      <c r="N85" s="1"/>
      <c r="O85" s="1"/>
      <c r="P85" s="1"/>
      <c r="Q85" s="1">
        <v>8.5</v>
      </c>
      <c r="R85" s="14"/>
      <c r="S85" s="12"/>
    </row>
    <row r="86" spans="1:28">
      <c r="A86" s="1"/>
      <c r="B86" s="37" t="s">
        <v>683</v>
      </c>
      <c r="C86" s="35">
        <v>3000</v>
      </c>
      <c r="D86" s="2">
        <f>(C86*0.094)+(C86*0.011)+(C86*0.0685)</f>
        <v>520.5</v>
      </c>
      <c r="E86" s="1">
        <f>C86-D86</f>
        <v>2479.5</v>
      </c>
      <c r="F86" s="46" t="s">
        <v>739</v>
      </c>
      <c r="G86" s="50" t="s">
        <v>766</v>
      </c>
      <c r="K86" s="1"/>
      <c r="L86" s="1"/>
      <c r="M86" s="1"/>
      <c r="N86" s="1"/>
      <c r="O86" s="1"/>
      <c r="P86" s="1"/>
      <c r="Q86" s="1"/>
      <c r="R86" s="11"/>
      <c r="S86" s="12"/>
    </row>
    <row r="87" spans="1:28">
      <c r="A87" s="1"/>
      <c r="B87" s="1"/>
      <c r="C87" s="48"/>
      <c r="D87" s="2"/>
      <c r="E87" s="31"/>
      <c r="F87" s="46"/>
      <c r="G87" s="47"/>
      <c r="K87" s="1"/>
      <c r="L87" s="1"/>
      <c r="M87" s="1"/>
      <c r="N87" s="1"/>
      <c r="O87" s="1"/>
      <c r="P87" s="1"/>
      <c r="Q87" s="1"/>
      <c r="R87" s="11"/>
      <c r="S87" s="12"/>
      <c r="U87">
        <f>U51+U79</f>
        <v>1559.1399999999999</v>
      </c>
    </row>
    <row r="88" spans="1:28">
      <c r="A88" s="1"/>
      <c r="B88" s="1"/>
      <c r="C88" s="1"/>
      <c r="D88" s="1"/>
      <c r="E88" s="1"/>
      <c r="F88" s="1"/>
      <c r="G88" s="1"/>
      <c r="K88" s="1"/>
      <c r="L88" s="1"/>
      <c r="M88" s="1"/>
      <c r="N88" s="1"/>
      <c r="O88" s="1"/>
      <c r="P88" s="1"/>
      <c r="Q88" s="1"/>
      <c r="R88" s="11"/>
      <c r="S88" s="12"/>
    </row>
    <row r="89" spans="1:28">
      <c r="A89" s="1"/>
      <c r="B89" s="1"/>
      <c r="C89" s="35"/>
      <c r="D89" s="1">
        <f>(C89*0.094)+(C89*0.011)+(C89*0.0685)</f>
        <v>0</v>
      </c>
      <c r="E89" s="31">
        <f t="shared" ref="E89:E91" si="18">C89-D89</f>
        <v>0</v>
      </c>
      <c r="F89" s="31"/>
      <c r="G89" s="49"/>
      <c r="K89" s="1" t="s">
        <v>65</v>
      </c>
      <c r="L89" s="1"/>
      <c r="M89" s="1"/>
      <c r="N89" s="1"/>
      <c r="O89" s="1"/>
      <c r="P89" s="1"/>
      <c r="Q89" s="1"/>
      <c r="R89" s="11"/>
      <c r="S89" s="12"/>
    </row>
    <row r="90" spans="1:28">
      <c r="A90" s="1"/>
      <c r="B90" s="1"/>
      <c r="C90" s="35"/>
      <c r="D90" s="2">
        <f>(C90*0.094)+(C90*0.011)+(C90*0.0685)</f>
        <v>0</v>
      </c>
      <c r="E90" s="31">
        <f t="shared" si="18"/>
        <v>0</v>
      </c>
      <c r="F90" s="31"/>
      <c r="G90" s="47"/>
      <c r="K90" s="1" t="s">
        <v>66</v>
      </c>
      <c r="L90" s="1"/>
      <c r="M90" s="1"/>
      <c r="N90" s="1"/>
      <c r="O90" s="1"/>
      <c r="P90" s="1"/>
      <c r="Q90" s="1"/>
      <c r="R90" s="11"/>
      <c r="S90" s="12"/>
    </row>
    <row r="91" spans="1:28">
      <c r="C91">
        <f>SUM(C77:C90)</f>
        <v>4274.54</v>
      </c>
      <c r="D91" s="2">
        <f>(C91*0.094)+(C91*0.011)+(C91*0.0685)</f>
        <v>741.63269000000003</v>
      </c>
      <c r="E91" s="31">
        <f t="shared" si="18"/>
        <v>3532.9073100000001</v>
      </c>
      <c r="M91">
        <f>SUM(M77:M90)</f>
        <v>935.06999999999994</v>
      </c>
      <c r="O91">
        <f>SUM(O77:O90)</f>
        <v>983.91</v>
      </c>
      <c r="Q91">
        <f>SUM(Q77:Q90)</f>
        <v>988.49999999999989</v>
      </c>
      <c r="R91" s="11"/>
      <c r="S91" s="12"/>
    </row>
    <row r="92" spans="1:28">
      <c r="R92" s="11"/>
      <c r="S92" s="12"/>
    </row>
    <row r="93" spans="1:28">
      <c r="A93" s="18" t="s">
        <v>34</v>
      </c>
      <c r="B93" s="18">
        <f>D93/3</f>
        <v>1177.6357700000001</v>
      </c>
      <c r="D93">
        <f>C91-D91</f>
        <v>3532.9073100000001</v>
      </c>
      <c r="K93" s="8" t="s">
        <v>50</v>
      </c>
      <c r="L93" s="8"/>
      <c r="M93" s="8">
        <f>B93-M91</f>
        <v>242.56577000000016</v>
      </c>
      <c r="N93" s="8"/>
      <c r="O93" s="8">
        <f>SUM(B93-O91)</f>
        <v>193.72577000000013</v>
      </c>
      <c r="P93" s="8"/>
      <c r="Q93" s="8">
        <f>SUM(B93-Q91)</f>
        <v>189.13577000000021</v>
      </c>
      <c r="R93" s="16"/>
      <c r="S93" s="12"/>
    </row>
    <row r="94" spans="1:28">
      <c r="K94" s="18" t="s">
        <v>67</v>
      </c>
      <c r="L94" s="18"/>
      <c r="M94" s="18"/>
      <c r="N94" s="18"/>
      <c r="O94" s="18"/>
      <c r="P94" s="18"/>
      <c r="Q94" s="18">
        <f>SUM(M93+O93+Q93+Q70)</f>
        <v>4866.740745000001</v>
      </c>
      <c r="R94" s="11"/>
      <c r="S94" s="12"/>
    </row>
    <row r="95" spans="1:28">
      <c r="A95" s="11"/>
      <c r="B95" s="11"/>
      <c r="C95" s="11"/>
      <c r="D95" s="11"/>
      <c r="E95" s="11"/>
      <c r="F95" s="11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2"/>
    </row>
    <row r="96" spans="1:28">
      <c r="A96" s="11"/>
      <c r="B96" s="11"/>
      <c r="C96" s="11"/>
      <c r="D96" s="11"/>
      <c r="E96" s="11"/>
      <c r="F96" s="11"/>
      <c r="G96" s="11"/>
      <c r="H96" s="11"/>
      <c r="I96" s="12"/>
      <c r="J96" s="11"/>
      <c r="K96" s="11"/>
      <c r="L96" s="11"/>
      <c r="M96" s="11"/>
      <c r="N96" s="11"/>
      <c r="O96" s="11"/>
      <c r="P96" s="11"/>
      <c r="Q96" s="11"/>
      <c r="R96" s="11"/>
      <c r="S96" s="12"/>
    </row>
    <row r="97" spans="1:19">
      <c r="A97" s="11"/>
      <c r="B97" s="11"/>
      <c r="C97" s="11"/>
      <c r="D97" s="11"/>
      <c r="E97" s="11"/>
      <c r="F97" s="11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  <c r="R97" s="11"/>
      <c r="S97" s="12"/>
    </row>
    <row r="98" spans="1:19">
      <c r="A98" s="20"/>
      <c r="B98" s="20"/>
      <c r="C98" s="20">
        <f>SUM(C91+C39+C67+C16)</f>
        <v>22875.57</v>
      </c>
      <c r="D98" s="20">
        <f>(C98*0.094)+(C98*0.011)+(C98*0.0685)</f>
        <v>3968.9113950000001</v>
      </c>
      <c r="E98" s="20">
        <f>SUM(E91+E39+E67+E16)</f>
        <v>18906.658605000001</v>
      </c>
      <c r="F98" s="20"/>
      <c r="G98" s="20"/>
    </row>
    <row r="99" spans="1:19">
      <c r="A99" s="20" t="s">
        <v>96</v>
      </c>
      <c r="B99" s="20">
        <f>C98/12</f>
        <v>1906.2974999999999</v>
      </c>
      <c r="C99" s="20"/>
      <c r="D99" s="20"/>
      <c r="E99" s="20"/>
      <c r="F99" s="20"/>
      <c r="G99" s="20"/>
    </row>
    <row r="100" spans="1:19">
      <c r="A100" s="20" t="s">
        <v>676</v>
      </c>
      <c r="B100" s="20">
        <f>D100/12</f>
        <v>1575.55488375</v>
      </c>
      <c r="C100" s="20"/>
      <c r="D100" s="20">
        <f>C98-D98</f>
        <v>18906.658605000001</v>
      </c>
      <c r="E100" s="20"/>
      <c r="F100" s="20"/>
      <c r="G100" s="20"/>
    </row>
  </sheetData>
  <mergeCells count="22">
    <mergeCell ref="L76:M76"/>
    <mergeCell ref="N76:O76"/>
    <mergeCell ref="P76:Q76"/>
    <mergeCell ref="L48:M48"/>
    <mergeCell ref="N48:O48"/>
    <mergeCell ref="P48:Q48"/>
    <mergeCell ref="K71:O71"/>
    <mergeCell ref="A74:E74"/>
    <mergeCell ref="K74:Q74"/>
    <mergeCell ref="L25:M25"/>
    <mergeCell ref="N25:O25"/>
    <mergeCell ref="P25:Q25"/>
    <mergeCell ref="K43:O43"/>
    <mergeCell ref="A46:E46"/>
    <mergeCell ref="K46:Q46"/>
    <mergeCell ref="A23:E23"/>
    <mergeCell ref="K23:Q23"/>
    <mergeCell ref="A1:E1"/>
    <mergeCell ref="K1:Q1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117"/>
  <sheetViews>
    <sheetView tabSelected="1" zoomScale="85" zoomScaleNormal="85" workbookViewId="0">
      <selection activeCell="C10" sqref="C10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27" ht="24" thickBot="1">
      <c r="A1" s="61" t="s">
        <v>744</v>
      </c>
      <c r="B1" s="62"/>
      <c r="C1" s="62"/>
      <c r="D1" s="62"/>
      <c r="E1" s="63"/>
      <c r="F1" s="41"/>
      <c r="G1" s="41"/>
      <c r="K1" s="66" t="s">
        <v>666</v>
      </c>
      <c r="L1" s="67"/>
      <c r="M1" s="67"/>
      <c r="N1" s="67"/>
      <c r="O1" s="67"/>
      <c r="P1" s="67"/>
      <c r="Q1" s="68"/>
    </row>
    <row r="2" spans="1:27" ht="15.75" thickBot="1"/>
    <row r="3" spans="1:2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64" t="s">
        <v>46</v>
      </c>
      <c r="M3" s="64"/>
      <c r="N3" s="64" t="s">
        <v>47</v>
      </c>
      <c r="O3" s="64"/>
      <c r="P3" s="64" t="s">
        <v>48</v>
      </c>
      <c r="Q3" s="65"/>
    </row>
    <row r="4" spans="1:27">
      <c r="A4" s="6"/>
      <c r="B4" s="1" t="s">
        <v>29</v>
      </c>
      <c r="C4" s="33">
        <v>126.54</v>
      </c>
      <c r="D4" s="2">
        <f t="shared" ref="D4:D9" si="0">(C4*0.094)+(C4*0.011)+(C4*0.0685)</f>
        <v>21.954689999999999</v>
      </c>
      <c r="E4" s="31">
        <f t="shared" ref="E4:E9" si="1">C4-D4</f>
        <v>104.58531000000001</v>
      </c>
      <c r="F4" s="52" t="s">
        <v>751</v>
      </c>
      <c r="G4" s="31" t="s">
        <v>712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30</v>
      </c>
      <c r="C5" s="33">
        <v>273.8</v>
      </c>
      <c r="D5" s="2">
        <f t="shared" si="0"/>
        <v>47.504300000000001</v>
      </c>
      <c r="E5" s="31">
        <f t="shared" si="1"/>
        <v>226.29570000000001</v>
      </c>
      <c r="F5" s="52" t="s">
        <v>761</v>
      </c>
      <c r="G5" s="31" t="s">
        <v>712</v>
      </c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31</v>
      </c>
      <c r="C6" s="33">
        <v>344.85</v>
      </c>
      <c r="D6" s="2">
        <f t="shared" si="0"/>
        <v>59.831474999999998</v>
      </c>
      <c r="E6" s="31">
        <f t="shared" si="1"/>
        <v>285.01852500000001</v>
      </c>
      <c r="F6" s="52" t="s">
        <v>764</v>
      </c>
      <c r="G6" s="31" t="s">
        <v>712</v>
      </c>
      <c r="K6" s="1" t="s">
        <v>113</v>
      </c>
      <c r="L6" s="1"/>
      <c r="M6" s="1"/>
      <c r="N6" s="1"/>
      <c r="O6" s="1"/>
      <c r="P6" s="1"/>
      <c r="Q6" s="1"/>
      <c r="U6">
        <f>SUM(C4:C9)</f>
        <v>1072.7500000000002</v>
      </c>
      <c r="V6">
        <f>U6*0.094</f>
        <v>100.83850000000002</v>
      </c>
      <c r="W6">
        <f>U6*0.011</f>
        <v>11.800250000000002</v>
      </c>
      <c r="X6">
        <f>U6-V6-W6</f>
        <v>960.11125000000015</v>
      </c>
      <c r="Z6">
        <v>678.87</v>
      </c>
      <c r="AA6" t="s">
        <v>647</v>
      </c>
    </row>
    <row r="7" spans="1:27">
      <c r="A7" s="7"/>
      <c r="B7" s="1" t="s">
        <v>108</v>
      </c>
      <c r="C7" s="33">
        <v>68.209999999999994</v>
      </c>
      <c r="D7" s="2">
        <f t="shared" si="0"/>
        <v>11.834434999999999</v>
      </c>
      <c r="E7" s="31">
        <f t="shared" si="1"/>
        <v>56.375564999999995</v>
      </c>
      <c r="F7" s="52" t="s">
        <v>752</v>
      </c>
      <c r="G7" s="31" t="s">
        <v>712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Z7">
        <v>408.12</v>
      </c>
      <c r="AA7" t="s">
        <v>648</v>
      </c>
    </row>
    <row r="8" spans="1:27">
      <c r="A8" s="7"/>
      <c r="B8" s="1" t="s">
        <v>109</v>
      </c>
      <c r="C8" s="33">
        <v>124.45</v>
      </c>
      <c r="D8" s="2">
        <f t="shared" si="0"/>
        <v>21.592075000000001</v>
      </c>
      <c r="E8" s="31">
        <f t="shared" si="1"/>
        <v>102.85792499999999</v>
      </c>
      <c r="F8" s="52" t="s">
        <v>762</v>
      </c>
      <c r="G8" s="31" t="s">
        <v>712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Z8">
        <v>385.59</v>
      </c>
      <c r="AA8" t="s">
        <v>649</v>
      </c>
    </row>
    <row r="9" spans="1:27">
      <c r="A9" s="7"/>
      <c r="B9" s="1" t="s">
        <v>33</v>
      </c>
      <c r="C9" s="33">
        <v>134.9</v>
      </c>
      <c r="D9" s="2">
        <f t="shared" si="0"/>
        <v>23.405149999999999</v>
      </c>
      <c r="E9" s="31">
        <f t="shared" si="1"/>
        <v>111.49485000000001</v>
      </c>
      <c r="F9" s="52" t="s">
        <v>765</v>
      </c>
      <c r="G9" s="31" t="s">
        <v>712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748</v>
      </c>
      <c r="C10" s="35">
        <v>2100</v>
      </c>
      <c r="D10" s="2">
        <f>(C10*0.094)+(C10*0.011)+(C10*0.0685)</f>
        <v>364.35</v>
      </c>
      <c r="E10" s="31">
        <f>C10-D10</f>
        <v>1735.65</v>
      </c>
      <c r="F10" s="52" t="s">
        <v>742</v>
      </c>
      <c r="G10" s="31" t="s">
        <v>712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1" t="s">
        <v>757</v>
      </c>
      <c r="C11" s="35">
        <v>800</v>
      </c>
      <c r="D11" s="1">
        <f>(C11*0.094)+(C11*0.011)+(C11*0.0685)</f>
        <v>138.80000000000001</v>
      </c>
      <c r="E11" s="31">
        <f t="shared" ref="E11" si="2">C11-D11</f>
        <v>661.2</v>
      </c>
      <c r="F11" s="52" t="s">
        <v>760</v>
      </c>
      <c r="G11" s="49" t="s">
        <v>712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1" t="s">
        <v>753</v>
      </c>
      <c r="C12" s="35">
        <v>160</v>
      </c>
      <c r="D12" s="2">
        <f>(C12*0.094)+(C12*0.011)+(C12*0.0685)</f>
        <v>27.759999999999998</v>
      </c>
      <c r="E12" s="31">
        <f t="shared" ref="E12" si="3">C12-D12</f>
        <v>132.24</v>
      </c>
      <c r="F12" s="52" t="s">
        <v>755</v>
      </c>
      <c r="G12" s="54" t="s">
        <v>758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1" t="s">
        <v>754</v>
      </c>
      <c r="C13" s="21">
        <v>160</v>
      </c>
      <c r="D13" s="2">
        <f t="shared" ref="D13" si="4">(C13*0.094)+(C13*0.011)+(C13*0.0685)</f>
        <v>27.759999999999998</v>
      </c>
      <c r="E13" s="31">
        <f t="shared" ref="E13" si="5">C13-D13</f>
        <v>132.24</v>
      </c>
      <c r="F13" s="52" t="s">
        <v>756</v>
      </c>
      <c r="G13" s="54" t="s">
        <v>758</v>
      </c>
      <c r="K13" s="1" t="s">
        <v>112</v>
      </c>
      <c r="L13" s="1"/>
      <c r="M13" s="1">
        <v>45</v>
      </c>
      <c r="N13" s="1"/>
      <c r="O13" s="1">
        <v>45</v>
      </c>
      <c r="P13" s="1"/>
      <c r="Q13" s="1">
        <v>45</v>
      </c>
    </row>
    <row r="14" spans="1:27">
      <c r="A14" s="1"/>
      <c r="B14" s="1"/>
      <c r="C14" s="1"/>
      <c r="D14" s="1"/>
      <c r="E14" s="1"/>
      <c r="F14" s="1"/>
      <c r="G14" s="1"/>
      <c r="K14" s="1" t="s">
        <v>65</v>
      </c>
      <c r="L14" s="1"/>
      <c r="M14" s="1"/>
      <c r="N14" s="1"/>
      <c r="O14" s="1"/>
      <c r="P14" s="1"/>
      <c r="Q14" s="1"/>
    </row>
    <row r="15" spans="1:27">
      <c r="A15" s="1"/>
      <c r="B15" s="1"/>
      <c r="C15" s="1"/>
      <c r="D15" s="1"/>
      <c r="E15" s="1"/>
      <c r="F15" s="1"/>
      <c r="G15" s="1"/>
      <c r="K15" s="1" t="s">
        <v>66</v>
      </c>
      <c r="L15" s="1"/>
      <c r="M15" s="1"/>
      <c r="N15" s="1"/>
      <c r="O15" s="1"/>
      <c r="P15" s="1"/>
      <c r="Q15" s="1"/>
    </row>
    <row r="16" spans="1:27">
      <c r="A16" s="1"/>
      <c r="B16" s="1"/>
      <c r="C16" s="1"/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8">
      <c r="C17">
        <f>SUM(C4:C16)</f>
        <v>4292.75</v>
      </c>
      <c r="D17">
        <f>SUM(D4:D16)</f>
        <v>744.79212499999994</v>
      </c>
      <c r="E17" s="32">
        <f>SUM(E4:E16)</f>
        <v>3547.9578750000001</v>
      </c>
      <c r="M17">
        <f>SUM(M3:M16)</f>
        <v>980.47</v>
      </c>
      <c r="O17">
        <f>SUM(O3:O16)</f>
        <v>995.61</v>
      </c>
      <c r="Q17">
        <f>SUM(Q3:Q16)</f>
        <v>980.06999999999994</v>
      </c>
    </row>
    <row r="19" spans="1:28">
      <c r="A19" s="18" t="s">
        <v>34</v>
      </c>
      <c r="B19" s="18">
        <f>D19/3</f>
        <v>1182.6526249999999</v>
      </c>
      <c r="D19">
        <f>C17-D17</f>
        <v>3547.9578750000001</v>
      </c>
      <c r="K19" s="8" t="s">
        <v>50</v>
      </c>
      <c r="L19" s="8"/>
      <c r="M19" s="8">
        <f>B19-M17</f>
        <v>202.18262499999992</v>
      </c>
      <c r="N19" s="8"/>
      <c r="O19" s="8">
        <f>SUM(B19-O17)</f>
        <v>187.04262499999993</v>
      </c>
      <c r="P19" s="8"/>
      <c r="Q19" s="8">
        <f>SUM(B19-Q17)</f>
        <v>202.58262500000001</v>
      </c>
    </row>
    <row r="20" spans="1:28">
      <c r="K20" s="18" t="s">
        <v>67</v>
      </c>
      <c r="L20" s="18"/>
      <c r="M20" s="18"/>
      <c r="N20" s="18"/>
      <c r="O20" s="18"/>
      <c r="P20" s="18"/>
      <c r="Q20" s="18">
        <f>SUM(M19+O19+Q19)</f>
        <v>591.80787499999985</v>
      </c>
    </row>
    <row r="22" spans="1:28" s="10" customFormat="1"/>
    <row r="23" spans="1:28" ht="15.75" thickBot="1"/>
    <row r="24" spans="1:28" ht="37.5" customHeight="1" thickBot="1">
      <c r="A24" s="61" t="s">
        <v>745</v>
      </c>
      <c r="B24" s="62"/>
      <c r="C24" s="62"/>
      <c r="D24" s="62"/>
      <c r="E24" s="63"/>
      <c r="F24" s="41"/>
      <c r="G24" s="41"/>
      <c r="K24" s="66" t="s">
        <v>668</v>
      </c>
      <c r="L24" s="67"/>
      <c r="M24" s="67"/>
      <c r="N24" s="67"/>
      <c r="O24" s="67"/>
      <c r="P24" s="67"/>
      <c r="Q24" s="68"/>
    </row>
    <row r="25" spans="1:28" ht="15.75" thickBot="1"/>
    <row r="26" spans="1:28" ht="15.7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  <c r="K26" s="3" t="s">
        <v>45</v>
      </c>
      <c r="L26" s="64" t="s">
        <v>60</v>
      </c>
      <c r="M26" s="64"/>
      <c r="N26" s="64" t="s">
        <v>61</v>
      </c>
      <c r="O26" s="64"/>
      <c r="P26" s="64" t="s">
        <v>62</v>
      </c>
      <c r="Q26" s="65"/>
    </row>
    <row r="27" spans="1:28">
      <c r="A27" s="6"/>
      <c r="B27" s="1" t="s">
        <v>32</v>
      </c>
      <c r="C27" s="39">
        <v>82.65</v>
      </c>
      <c r="D27" s="2">
        <f t="shared" ref="D27:D34" si="6">(C27*0.094)+(C27*0.011)+(C27*0.0685)</f>
        <v>14.339775000000001</v>
      </c>
      <c r="E27" s="31">
        <f t="shared" ref="E27:E34" si="7">C27-D27</f>
        <v>68.310225000000003</v>
      </c>
      <c r="F27" s="1" t="s">
        <v>770</v>
      </c>
      <c r="G27" s="51" t="s">
        <v>712</v>
      </c>
      <c r="K27" s="2" t="s">
        <v>49</v>
      </c>
      <c r="L27" s="2"/>
      <c r="M27" s="2">
        <v>800</v>
      </c>
      <c r="N27" s="2"/>
      <c r="O27" s="2">
        <v>800</v>
      </c>
      <c r="P27" s="2"/>
      <c r="Q27" s="2">
        <v>800</v>
      </c>
      <c r="U27" t="s">
        <v>646</v>
      </c>
    </row>
    <row r="28" spans="1:28">
      <c r="A28" s="7"/>
      <c r="B28" s="1" t="s">
        <v>35</v>
      </c>
      <c r="C28" s="39">
        <v>129.58000000000001</v>
      </c>
      <c r="D28" s="2">
        <f t="shared" si="6"/>
        <v>22.482130000000005</v>
      </c>
      <c r="E28" s="31">
        <f t="shared" si="7"/>
        <v>107.09787</v>
      </c>
      <c r="F28" s="46" t="s">
        <v>772</v>
      </c>
      <c r="G28" s="51" t="s">
        <v>712</v>
      </c>
      <c r="K28" s="1" t="s">
        <v>51</v>
      </c>
      <c r="L28" s="1"/>
      <c r="M28" s="1"/>
      <c r="N28" s="1"/>
      <c r="O28" s="1"/>
      <c r="P28" s="1"/>
      <c r="Q28" s="1"/>
      <c r="U28" t="s">
        <v>641</v>
      </c>
      <c r="V28" t="s">
        <v>642</v>
      </c>
      <c r="W28" t="s">
        <v>644</v>
      </c>
      <c r="X28" t="s">
        <v>643</v>
      </c>
      <c r="Z28" t="s">
        <v>645</v>
      </c>
    </row>
    <row r="29" spans="1:28">
      <c r="A29" s="7"/>
      <c r="B29" s="1" t="s">
        <v>36</v>
      </c>
      <c r="C29" s="39">
        <v>78.849999999999994</v>
      </c>
      <c r="D29" s="2">
        <f t="shared" si="6"/>
        <v>13.680474999999999</v>
      </c>
      <c r="E29" s="31">
        <f t="shared" si="7"/>
        <v>65.169524999999993</v>
      </c>
      <c r="F29" s="46" t="s">
        <v>775</v>
      </c>
      <c r="G29" s="51" t="s">
        <v>712</v>
      </c>
      <c r="K29" s="1" t="s">
        <v>56</v>
      </c>
      <c r="L29" s="1"/>
      <c r="M29" s="1"/>
      <c r="N29" s="1"/>
      <c r="O29" s="1"/>
      <c r="P29" s="1"/>
      <c r="Q29" s="1"/>
      <c r="U29">
        <f>SUM(C27:C32)</f>
        <v>830.49</v>
      </c>
      <c r="V29" s="32">
        <f>U29*0.094</f>
        <v>78.066060000000007</v>
      </c>
      <c r="W29" s="32">
        <f>U29*0.011</f>
        <v>9.1353899999999992</v>
      </c>
      <c r="X29" s="32">
        <f>V29+W29</f>
        <v>87.201450000000008</v>
      </c>
      <c r="Z29">
        <v>924.92</v>
      </c>
      <c r="AA29" t="s">
        <v>651</v>
      </c>
      <c r="AB29">
        <v>924.92</v>
      </c>
    </row>
    <row r="30" spans="1:28">
      <c r="A30" s="7"/>
      <c r="B30" s="1" t="s">
        <v>37</v>
      </c>
      <c r="C30" s="39">
        <v>120.27</v>
      </c>
      <c r="D30" s="2">
        <f t="shared" si="6"/>
        <v>20.866844999999998</v>
      </c>
      <c r="E30" s="31">
        <f t="shared" si="7"/>
        <v>99.403154999999998</v>
      </c>
      <c r="F30" s="53" t="s">
        <v>771</v>
      </c>
      <c r="G30" s="51" t="s">
        <v>712</v>
      </c>
      <c r="K30" s="1" t="s">
        <v>53</v>
      </c>
      <c r="L30" s="1"/>
      <c r="M30" s="1">
        <v>26.31</v>
      </c>
      <c r="N30" s="1"/>
      <c r="O30" s="1">
        <v>26.31</v>
      </c>
      <c r="P30" s="1"/>
      <c r="Q30" s="1">
        <v>26.31</v>
      </c>
      <c r="V30" s="32"/>
      <c r="W30" s="32"/>
      <c r="X30" s="32">
        <f>U29-V29</f>
        <v>752.42394000000002</v>
      </c>
      <c r="Z30">
        <v>733.24</v>
      </c>
      <c r="AA30" t="s">
        <v>652</v>
      </c>
      <c r="AB30">
        <v>741.23</v>
      </c>
    </row>
    <row r="31" spans="1:28">
      <c r="A31" s="7"/>
      <c r="B31" s="1" t="s">
        <v>38</v>
      </c>
      <c r="C31" s="39">
        <v>253.84</v>
      </c>
      <c r="D31" s="2">
        <f t="shared" si="6"/>
        <v>44.041240000000002</v>
      </c>
      <c r="E31" s="31">
        <f t="shared" si="7"/>
        <v>209.79876000000002</v>
      </c>
      <c r="F31" s="46" t="s">
        <v>773</v>
      </c>
      <c r="G31" s="51" t="s">
        <v>712</v>
      </c>
      <c r="K31" s="1" t="s">
        <v>54</v>
      </c>
      <c r="L31" s="1"/>
      <c r="M31" s="1">
        <v>50</v>
      </c>
      <c r="N31" s="1"/>
      <c r="O31" s="1">
        <v>50</v>
      </c>
      <c r="P31" s="1"/>
      <c r="Q31" s="1">
        <v>50</v>
      </c>
      <c r="V31" s="32"/>
      <c r="W31" s="32"/>
      <c r="X31" s="32">
        <v>809</v>
      </c>
      <c r="Z31">
        <v>416.46</v>
      </c>
      <c r="AA31" t="s">
        <v>653</v>
      </c>
      <c r="AB31">
        <v>416.46</v>
      </c>
    </row>
    <row r="32" spans="1:28">
      <c r="A32" s="7"/>
      <c r="B32" s="1" t="s">
        <v>39</v>
      </c>
      <c r="C32" s="37">
        <v>165.3</v>
      </c>
      <c r="D32" s="2">
        <f t="shared" si="6"/>
        <v>28.679550000000003</v>
      </c>
      <c r="E32" s="31">
        <f t="shared" si="7"/>
        <v>136.62045000000001</v>
      </c>
      <c r="F32" s="46" t="s">
        <v>776</v>
      </c>
      <c r="G32" s="51" t="s">
        <v>712</v>
      </c>
      <c r="K32" s="1" t="s">
        <v>55</v>
      </c>
      <c r="L32" s="1"/>
      <c r="M32" s="1">
        <v>6</v>
      </c>
      <c r="N32" s="1"/>
      <c r="O32" s="1">
        <v>6</v>
      </c>
      <c r="P32" s="1"/>
      <c r="Q32" s="1">
        <v>6</v>
      </c>
      <c r="V32" s="32"/>
      <c r="W32" s="32"/>
      <c r="X32" s="32"/>
    </row>
    <row r="33" spans="1:28">
      <c r="A33" s="7"/>
      <c r="B33" s="1" t="s">
        <v>759</v>
      </c>
      <c r="C33" s="21">
        <v>3500</v>
      </c>
      <c r="D33" s="2">
        <f t="shared" si="6"/>
        <v>607.25</v>
      </c>
      <c r="E33" s="31">
        <f t="shared" si="7"/>
        <v>2892.75</v>
      </c>
      <c r="F33" s="52" t="s">
        <v>763</v>
      </c>
      <c r="G33" s="37" t="s">
        <v>712</v>
      </c>
      <c r="K33" s="1" t="s">
        <v>56</v>
      </c>
      <c r="L33" s="1"/>
      <c r="M33" s="1">
        <v>31.9</v>
      </c>
      <c r="N33" s="1"/>
      <c r="O33" s="1">
        <v>31.9</v>
      </c>
      <c r="P33" s="1"/>
      <c r="Q33" s="1">
        <v>32.369999999999997</v>
      </c>
      <c r="V33" s="32"/>
      <c r="W33" s="32"/>
      <c r="X33" s="32"/>
      <c r="Z33">
        <f>SUM(Z29:Z32)</f>
        <v>2074.62</v>
      </c>
      <c r="AB33">
        <f>SUM(AB29:AB32)</f>
        <v>2082.61</v>
      </c>
    </row>
    <row r="34" spans="1:28">
      <c r="A34" s="7"/>
      <c r="B34" s="1" t="s">
        <v>767</v>
      </c>
      <c r="C34" s="1">
        <v>45</v>
      </c>
      <c r="D34" s="1">
        <f t="shared" si="6"/>
        <v>7.807500000000001</v>
      </c>
      <c r="E34" s="1">
        <f t="shared" si="7"/>
        <v>37.192499999999995</v>
      </c>
      <c r="F34" s="1" t="s">
        <v>768</v>
      </c>
      <c r="G34" s="37" t="s">
        <v>712</v>
      </c>
      <c r="K34" s="1" t="s">
        <v>58</v>
      </c>
      <c r="L34" s="1"/>
      <c r="M34" s="1">
        <v>12.36</v>
      </c>
      <c r="N34" s="1"/>
      <c r="O34" s="1">
        <v>12.94</v>
      </c>
      <c r="P34" s="1"/>
      <c r="Q34" s="1">
        <v>12.94</v>
      </c>
    </row>
    <row r="35" spans="1:28">
      <c r="A35" s="1"/>
      <c r="C35" s="1"/>
      <c r="D35" s="1"/>
      <c r="E35" s="1"/>
      <c r="F35" s="1"/>
      <c r="G35" s="1"/>
      <c r="K35" s="1" t="s">
        <v>59</v>
      </c>
      <c r="L35" s="1"/>
      <c r="M35" s="1">
        <v>8.5</v>
      </c>
      <c r="N35" s="1"/>
      <c r="O35" s="1"/>
      <c r="P35" s="1"/>
      <c r="Q35" s="1">
        <v>8.5</v>
      </c>
    </row>
    <row r="36" spans="1:28">
      <c r="A36" s="1"/>
      <c r="B36" s="1"/>
      <c r="C36" s="1"/>
      <c r="D36" s="1"/>
      <c r="E36" s="1"/>
      <c r="F36" s="1"/>
      <c r="G36" s="1"/>
      <c r="K36" s="1"/>
      <c r="L36" s="1"/>
      <c r="M36" s="1"/>
      <c r="N36" s="1"/>
      <c r="O36" s="1"/>
      <c r="P36" s="1"/>
      <c r="Q36" s="1"/>
    </row>
    <row r="37" spans="1:28">
      <c r="A37" s="1"/>
      <c r="B37" s="37"/>
      <c r="C37" s="38"/>
      <c r="D37" s="1"/>
      <c r="E37" s="31"/>
      <c r="F37" s="43"/>
      <c r="G37" s="31"/>
      <c r="K37" s="1"/>
      <c r="L37" s="1"/>
      <c r="M37" s="1"/>
      <c r="N37" s="1"/>
      <c r="O37" s="1"/>
      <c r="P37" s="1"/>
      <c r="Q37" s="1"/>
    </row>
    <row r="38" spans="1:28">
      <c r="A38" s="1"/>
      <c r="B38" s="37"/>
      <c r="C38" s="37"/>
      <c r="D38" s="1"/>
      <c r="E38" s="31"/>
      <c r="F38" s="43"/>
      <c r="G38" s="31"/>
      <c r="K38" s="1" t="s">
        <v>65</v>
      </c>
      <c r="L38" s="1"/>
      <c r="M38" s="1"/>
      <c r="N38" s="1"/>
      <c r="O38" s="1"/>
      <c r="P38" s="1"/>
      <c r="Q38" s="1"/>
    </row>
    <row r="39" spans="1:28">
      <c r="A39" s="1"/>
      <c r="B39" s="37"/>
      <c r="C39" s="1"/>
      <c r="D39" s="1"/>
      <c r="E39" s="1"/>
      <c r="F39" s="1"/>
      <c r="G39" s="1"/>
      <c r="K39" s="1" t="s">
        <v>66</v>
      </c>
      <c r="L39" s="1"/>
      <c r="M39" s="1"/>
      <c r="N39" s="1"/>
      <c r="O39" s="1"/>
      <c r="P39" s="1"/>
      <c r="Q39" s="1"/>
    </row>
    <row r="40" spans="1:28">
      <c r="C40">
        <f>SUM(C27:C34)</f>
        <v>4375.49</v>
      </c>
      <c r="D40">
        <f>SUM(D27:D34)</f>
        <v>759.147515</v>
      </c>
      <c r="E40" s="32">
        <f>SUM(E27:E39)</f>
        <v>3616.3424850000001</v>
      </c>
      <c r="M40">
        <f>SUM(M27:M39)</f>
        <v>935.06999999999994</v>
      </c>
      <c r="O40">
        <f>SUM(O27:O39)</f>
        <v>927.15</v>
      </c>
      <c r="Q40">
        <f>SUM(Q27:Q39)</f>
        <v>936.12</v>
      </c>
    </row>
    <row r="42" spans="1:28">
      <c r="A42" s="18" t="s">
        <v>34</v>
      </c>
      <c r="B42" s="18">
        <f>D42/3</f>
        <v>1205.4474949999999</v>
      </c>
      <c r="D42">
        <f>C40-D40</f>
        <v>3616.3424849999997</v>
      </c>
      <c r="K42" s="8" t="s">
        <v>50</v>
      </c>
      <c r="L42" s="8"/>
      <c r="M42" s="8">
        <f>B42-M40</f>
        <v>270.37749499999995</v>
      </c>
      <c r="N42" s="8"/>
      <c r="O42" s="8">
        <f>SUM(B42-O40)</f>
        <v>278.29749499999991</v>
      </c>
      <c r="P42" s="8"/>
      <c r="Q42" s="8">
        <f>SUM(B42-Q40)</f>
        <v>269.32749499999989</v>
      </c>
    </row>
    <row r="43" spans="1:28">
      <c r="K43" s="18" t="s">
        <v>67</v>
      </c>
      <c r="L43" s="18"/>
      <c r="M43" s="18"/>
      <c r="N43" s="18"/>
      <c r="O43" s="18"/>
      <c r="P43" s="18"/>
      <c r="Q43" s="18">
        <f>SUM(M42+O42+Q42+Q20)</f>
        <v>1409.8103599999995</v>
      </c>
    </row>
    <row r="44" spans="1:28">
      <c r="K44" s="69" t="s">
        <v>84</v>
      </c>
      <c r="L44" s="69"/>
      <c r="M44" s="69"/>
      <c r="N44" s="69"/>
      <c r="O44" s="69"/>
      <c r="P44" s="19">
        <v>0</v>
      </c>
      <c r="Q44">
        <f>P44-D40</f>
        <v>-759.147515</v>
      </c>
    </row>
    <row r="45" spans="1:28" s="17" customFormat="1"/>
    <row r="46" spans="1:28" ht="15.75" thickBot="1"/>
    <row r="47" spans="1:28" ht="24" thickBot="1">
      <c r="A47" s="61" t="s">
        <v>746</v>
      </c>
      <c r="B47" s="62"/>
      <c r="C47" s="62"/>
      <c r="D47" s="62"/>
      <c r="E47" s="63"/>
      <c r="F47" s="41"/>
      <c r="G47" s="41"/>
      <c r="K47" s="66" t="s">
        <v>670</v>
      </c>
      <c r="L47" s="67"/>
      <c r="M47" s="67"/>
      <c r="N47" s="67"/>
      <c r="O47" s="67"/>
      <c r="P47" s="67"/>
      <c r="Q47" s="68"/>
      <c r="R47" s="13"/>
      <c r="S47" s="12"/>
    </row>
    <row r="48" spans="1:28" ht="15.75" thickBot="1">
      <c r="R48" s="14"/>
      <c r="S48" s="12"/>
    </row>
    <row r="49" spans="1:28" ht="15.7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K49" s="3" t="s">
        <v>45</v>
      </c>
      <c r="L49" s="64" t="s">
        <v>70</v>
      </c>
      <c r="M49" s="64"/>
      <c r="N49" s="64" t="s">
        <v>71</v>
      </c>
      <c r="O49" s="64"/>
      <c r="P49" s="64" t="s">
        <v>72</v>
      </c>
      <c r="Q49" s="65"/>
      <c r="R49" s="15"/>
      <c r="S49" s="12"/>
    </row>
    <row r="50" spans="1:28">
      <c r="A50" s="6"/>
      <c r="B50" s="2" t="s">
        <v>78</v>
      </c>
      <c r="C50" s="40">
        <v>61.75</v>
      </c>
      <c r="D50" s="2">
        <f t="shared" ref="D50:D55" si="8">(C50*0.094)+(C50*0.011)+(C50*0.0685)</f>
        <v>10.713625</v>
      </c>
      <c r="E50" s="42">
        <f t="shared" ref="E50:E55" si="9">C50-D50</f>
        <v>51.036375</v>
      </c>
      <c r="F50" s="42" t="s">
        <v>777</v>
      </c>
      <c r="G50" s="51" t="s">
        <v>712</v>
      </c>
      <c r="K50" s="2" t="s">
        <v>49</v>
      </c>
      <c r="L50" s="2"/>
      <c r="M50" s="2">
        <v>800</v>
      </c>
      <c r="N50" s="2"/>
      <c r="O50" s="2">
        <v>800</v>
      </c>
      <c r="P50" s="2"/>
      <c r="Q50" s="2">
        <v>800</v>
      </c>
      <c r="R50" s="14"/>
      <c r="S50" s="12"/>
      <c r="U50" t="s">
        <v>646</v>
      </c>
    </row>
    <row r="51" spans="1:28">
      <c r="A51" s="7"/>
      <c r="B51" s="1" t="s">
        <v>79</v>
      </c>
      <c r="C51" s="37">
        <v>30.4</v>
      </c>
      <c r="D51" s="40">
        <f t="shared" si="8"/>
        <v>5.2744</v>
      </c>
      <c r="E51" s="31">
        <f t="shared" si="9"/>
        <v>25.125599999999999</v>
      </c>
      <c r="F51" s="31" t="s">
        <v>779</v>
      </c>
      <c r="G51" s="51" t="s">
        <v>712</v>
      </c>
      <c r="K51" s="1" t="s">
        <v>51</v>
      </c>
      <c r="L51" s="1"/>
      <c r="M51" s="1"/>
      <c r="N51" s="1"/>
      <c r="O51" s="1"/>
      <c r="P51" s="1"/>
      <c r="Q51" s="1"/>
      <c r="R51" s="14"/>
      <c r="S51" s="12"/>
      <c r="U51" t="s">
        <v>641</v>
      </c>
      <c r="V51" t="s">
        <v>642</v>
      </c>
      <c r="W51" t="s">
        <v>644</v>
      </c>
      <c r="X51" t="s">
        <v>643</v>
      </c>
      <c r="Z51" t="s">
        <v>645</v>
      </c>
    </row>
    <row r="52" spans="1:28">
      <c r="A52" s="7"/>
      <c r="B52" s="1" t="s">
        <v>80</v>
      </c>
      <c r="C52" s="37">
        <v>288.32</v>
      </c>
      <c r="D52" s="40">
        <f t="shared" si="8"/>
        <v>50.023520000000005</v>
      </c>
      <c r="E52" s="31">
        <f t="shared" si="9"/>
        <v>238.29647999999997</v>
      </c>
      <c r="F52" s="31" t="s">
        <v>783</v>
      </c>
      <c r="G52" s="51" t="s">
        <v>712</v>
      </c>
      <c r="K52" s="1" t="s">
        <v>56</v>
      </c>
      <c r="L52" s="1"/>
      <c r="M52" s="1"/>
      <c r="N52" s="1"/>
      <c r="O52" s="1">
        <v>49.1</v>
      </c>
      <c r="P52" s="1"/>
      <c r="Q52" s="1">
        <v>53.43</v>
      </c>
      <c r="R52" s="14"/>
      <c r="S52" s="12"/>
      <c r="U52">
        <f>SUM(C50:C55)</f>
        <v>800.37</v>
      </c>
      <c r="V52">
        <f>SUM(D50:D55)</f>
        <v>138.864195</v>
      </c>
      <c r="W52" s="32">
        <f>U52*0.011</f>
        <v>8.8040699999999994</v>
      </c>
      <c r="X52" s="32">
        <f>U52-V52-W52</f>
        <v>652.70173499999999</v>
      </c>
      <c r="Z52">
        <v>924.92</v>
      </c>
      <c r="AA52" t="s">
        <v>658</v>
      </c>
      <c r="AB52">
        <v>924.92</v>
      </c>
    </row>
    <row r="53" spans="1:28">
      <c r="A53" s="7"/>
      <c r="B53" s="1" t="s">
        <v>81</v>
      </c>
      <c r="C53" s="37">
        <v>233.7</v>
      </c>
      <c r="D53" s="40">
        <f t="shared" si="8"/>
        <v>40.546949999999995</v>
      </c>
      <c r="E53" s="31">
        <f t="shared" si="9"/>
        <v>193.15305000000001</v>
      </c>
      <c r="F53" s="31" t="s">
        <v>778</v>
      </c>
      <c r="G53" s="51" t="s">
        <v>712</v>
      </c>
      <c r="K53" s="1" t="s">
        <v>53</v>
      </c>
      <c r="L53" s="1"/>
      <c r="M53" s="1">
        <v>26.31</v>
      </c>
      <c r="N53" s="1"/>
      <c r="O53" s="1">
        <v>26.31</v>
      </c>
      <c r="P53" s="1"/>
      <c r="Q53" s="1">
        <v>26.31</v>
      </c>
      <c r="R53" s="14"/>
      <c r="S53" s="12"/>
      <c r="V53" s="32"/>
      <c r="W53" s="32"/>
      <c r="X53" s="32"/>
      <c r="Z53">
        <v>0</v>
      </c>
      <c r="AA53" t="s">
        <v>659</v>
      </c>
      <c r="AB53">
        <v>741.23</v>
      </c>
    </row>
    <row r="54" spans="1:28">
      <c r="A54" s="7"/>
      <c r="B54" s="1" t="s">
        <v>82</v>
      </c>
      <c r="C54" s="37">
        <v>58.9</v>
      </c>
      <c r="D54" s="40">
        <f t="shared" si="8"/>
        <v>10.219149999999999</v>
      </c>
      <c r="E54" s="31">
        <f t="shared" si="9"/>
        <v>48.68085</v>
      </c>
      <c r="F54" s="31" t="s">
        <v>780</v>
      </c>
      <c r="G54" s="51" t="s">
        <v>712</v>
      </c>
      <c r="K54" s="1" t="s">
        <v>54</v>
      </c>
      <c r="L54" s="1"/>
      <c r="M54" s="1">
        <v>50</v>
      </c>
      <c r="N54" s="1"/>
      <c r="O54" s="1">
        <v>50</v>
      </c>
      <c r="P54" s="1"/>
      <c r="Q54" s="1">
        <v>50</v>
      </c>
      <c r="R54" s="14"/>
      <c r="S54" s="12"/>
      <c r="V54" s="32"/>
      <c r="W54" s="32"/>
      <c r="X54" s="32">
        <f>SUM(E53:E60)</f>
        <v>347.04734999999999</v>
      </c>
      <c r="Z54">
        <v>416.46</v>
      </c>
      <c r="AA54" t="s">
        <v>660</v>
      </c>
      <c r="AB54">
        <v>416.46</v>
      </c>
    </row>
    <row r="55" spans="1:28">
      <c r="A55" s="7"/>
      <c r="B55" s="1" t="s">
        <v>83</v>
      </c>
      <c r="C55" s="37">
        <v>127.3</v>
      </c>
      <c r="D55" s="40">
        <f t="shared" si="8"/>
        <v>22.086550000000003</v>
      </c>
      <c r="E55" s="31">
        <f t="shared" si="9"/>
        <v>105.21344999999999</v>
      </c>
      <c r="F55" s="31" t="s">
        <v>784</v>
      </c>
      <c r="G55" s="51" t="s">
        <v>712</v>
      </c>
      <c r="K55" s="1" t="s">
        <v>55</v>
      </c>
      <c r="L55" s="1"/>
      <c r="M55" s="1">
        <v>6</v>
      </c>
      <c r="N55" s="1"/>
      <c r="O55" s="1">
        <v>6</v>
      </c>
      <c r="P55" s="1"/>
      <c r="Q55" s="1">
        <v>6</v>
      </c>
      <c r="R55" s="14"/>
      <c r="S55" s="12"/>
      <c r="V55" s="32"/>
      <c r="W55" s="32"/>
      <c r="X55" s="32"/>
    </row>
    <row r="56" spans="1:28">
      <c r="A56" s="7"/>
      <c r="B56" s="1"/>
      <c r="C56" s="1"/>
      <c r="D56" s="1"/>
      <c r="E56" s="1"/>
      <c r="F56" s="1"/>
      <c r="G56" s="1"/>
      <c r="K56" s="1" t="s">
        <v>56</v>
      </c>
      <c r="L56" s="1"/>
      <c r="M56" s="1">
        <v>31.9</v>
      </c>
      <c r="N56" s="1"/>
      <c r="O56" s="1">
        <v>31.9</v>
      </c>
      <c r="P56" s="1"/>
      <c r="Q56" s="1">
        <v>31.9</v>
      </c>
      <c r="R56" s="14"/>
      <c r="S56" s="12"/>
      <c r="V56" s="32"/>
      <c r="W56" s="32"/>
      <c r="X56" s="32"/>
      <c r="Z56">
        <f>SUM(Z52:Z55)</f>
        <v>1341.3799999999999</v>
      </c>
      <c r="AB56">
        <f>SUM(AB52:AB55)</f>
        <v>2082.61</v>
      </c>
    </row>
    <row r="57" spans="1:28">
      <c r="A57" s="1"/>
      <c r="B57" s="1"/>
      <c r="C57" s="1"/>
      <c r="D57" s="1"/>
      <c r="E57" s="1"/>
      <c r="F57" s="1"/>
      <c r="G57" s="1"/>
      <c r="K57" s="1" t="s">
        <v>58</v>
      </c>
      <c r="L57" s="1"/>
      <c r="M57" s="1">
        <v>12.36</v>
      </c>
      <c r="N57" s="1"/>
      <c r="O57" s="1">
        <v>20.6</v>
      </c>
      <c r="P57" s="1"/>
      <c r="Q57" s="1">
        <v>12.36</v>
      </c>
      <c r="R57" s="14"/>
      <c r="S57" s="12"/>
    </row>
    <row r="58" spans="1:28">
      <c r="A58" s="1"/>
      <c r="B58" s="34"/>
      <c r="C58" s="34"/>
      <c r="D58" s="34"/>
      <c r="E58" s="45"/>
      <c r="F58" s="56"/>
      <c r="G58" s="45"/>
      <c r="K58" s="1" t="s">
        <v>59</v>
      </c>
      <c r="L58" s="1"/>
      <c r="M58" s="1">
        <v>8.5</v>
      </c>
      <c r="N58" s="1"/>
      <c r="O58" s="1"/>
      <c r="P58" s="1"/>
      <c r="Q58" s="1">
        <v>8.5</v>
      </c>
      <c r="R58" s="14"/>
      <c r="S58" s="12"/>
    </row>
    <row r="59" spans="1:28">
      <c r="A59" s="1"/>
      <c r="C59" s="37"/>
      <c r="D59" s="40">
        <f>(C59*0.094)+(C59*0.011)+(C59*0.0685)</f>
        <v>0</v>
      </c>
      <c r="E59" s="50">
        <f>C59-D59</f>
        <v>0</v>
      </c>
      <c r="F59" s="50"/>
      <c r="G59" s="50"/>
      <c r="K59" s="1" t="s">
        <v>65</v>
      </c>
      <c r="L59" s="1"/>
      <c r="M59" s="1"/>
      <c r="N59" s="1"/>
      <c r="O59" s="1"/>
      <c r="P59" s="1"/>
      <c r="Q59" s="1"/>
      <c r="R59" s="14"/>
      <c r="S59" s="12"/>
    </row>
    <row r="60" spans="1:28">
      <c r="A60" s="1"/>
      <c r="B60" s="1"/>
      <c r="C60" s="39"/>
      <c r="D60" s="40">
        <f>(C60*0.094)+(C60*0.011)+(C60*0.0685)</f>
        <v>0</v>
      </c>
      <c r="E60" s="50">
        <f>C60-D60</f>
        <v>0</v>
      </c>
      <c r="F60" s="50"/>
      <c r="G60" s="50"/>
      <c r="K60" s="1" t="s">
        <v>66</v>
      </c>
      <c r="L60" s="1"/>
      <c r="M60" s="1"/>
      <c r="N60" s="1"/>
      <c r="O60" s="1"/>
      <c r="P60" s="1"/>
      <c r="Q60" s="1"/>
      <c r="R60" s="14"/>
      <c r="S60" s="12"/>
    </row>
    <row r="61" spans="1:28">
      <c r="A61" s="1"/>
      <c r="B61" s="1"/>
      <c r="C61" s="39"/>
      <c r="D61" s="40">
        <f>(C61*0.094)+(C61*0.011)+(C61*0.0685)</f>
        <v>0</v>
      </c>
      <c r="E61" s="31">
        <f>C61-D61</f>
        <v>0</v>
      </c>
      <c r="F61" s="31"/>
      <c r="G61" s="42"/>
      <c r="K61" s="1"/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/>
      <c r="C62" s="39"/>
      <c r="D62" s="40">
        <f>(C62*0.094)+(C62*0.011)+(C62*0.0685)</f>
        <v>0</v>
      </c>
      <c r="E62" s="31">
        <f>C62-D62</f>
        <v>0</v>
      </c>
      <c r="F62" s="31"/>
      <c r="G62" s="50"/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C63">
        <f>SUM(C50:C56)</f>
        <v>800.37</v>
      </c>
      <c r="D63" s="2">
        <f>(C63*0.094)+(C63*0.011)+(C63*0.0685)</f>
        <v>138.864195</v>
      </c>
      <c r="E63" s="31">
        <f>C63-D63</f>
        <v>661.50580500000001</v>
      </c>
      <c r="M63">
        <f>SUM(M49:M62)</f>
        <v>935.06999999999994</v>
      </c>
      <c r="O63">
        <f>SUM(O49:O62)</f>
        <v>983.91</v>
      </c>
      <c r="Q63">
        <f>SUM(Q49:Q62)</f>
        <v>988.49999999999989</v>
      </c>
      <c r="R63" s="14"/>
      <c r="S63" s="12"/>
    </row>
    <row r="64" spans="1:28">
      <c r="R64" s="14"/>
      <c r="S64" s="12"/>
    </row>
    <row r="65" spans="1:31">
      <c r="A65" s="18" t="s">
        <v>34</v>
      </c>
      <c r="B65" s="18">
        <f>E63/3</f>
        <v>220.501935</v>
      </c>
      <c r="D65">
        <f>C63-D63</f>
        <v>661.50580500000001</v>
      </c>
      <c r="K65" s="8" t="s">
        <v>50</v>
      </c>
      <c r="L65" s="8"/>
      <c r="M65" s="8">
        <f>B65-M63</f>
        <v>-714.56806499999993</v>
      </c>
      <c r="N65" s="8"/>
      <c r="O65" s="8">
        <f>SUM(B65-O63)</f>
        <v>-763.40806499999997</v>
      </c>
      <c r="P65" s="8"/>
      <c r="Q65" s="8">
        <f>SUM(B65-Q63)</f>
        <v>-767.99806499999988</v>
      </c>
      <c r="R65" s="16"/>
      <c r="S65" s="12"/>
    </row>
    <row r="66" spans="1:31">
      <c r="K66" s="18" t="s">
        <v>67</v>
      </c>
      <c r="L66" s="18"/>
      <c r="M66" s="18"/>
      <c r="N66" s="18"/>
      <c r="O66" s="18"/>
      <c r="P66" s="18"/>
      <c r="Q66" s="18">
        <f>SUM(M65+O65+Q65+Q44)</f>
        <v>-3005.1217099999999</v>
      </c>
      <c r="R66" s="14"/>
      <c r="S66" s="12"/>
    </row>
    <row r="67" spans="1:31">
      <c r="K67" s="69" t="s">
        <v>85</v>
      </c>
      <c r="L67" s="69"/>
      <c r="M67" s="69"/>
      <c r="N67" s="69"/>
      <c r="O67" s="69"/>
      <c r="P67" s="19">
        <f>Q44+Q66</f>
        <v>-3764.269225</v>
      </c>
      <c r="Q67">
        <f>P67-D63</f>
        <v>-3903.1334200000001</v>
      </c>
      <c r="R67" s="14"/>
      <c r="S67" s="12"/>
    </row>
    <row r="68" spans="1:31" s="10" customFormat="1">
      <c r="R68" s="12"/>
      <c r="S68" s="12"/>
    </row>
    <row r="69" spans="1:31" ht="15.75" thickBot="1">
      <c r="R69" s="14"/>
      <c r="S69" s="12"/>
    </row>
    <row r="70" spans="1:31" ht="24" thickBot="1">
      <c r="A70" s="61" t="s">
        <v>747</v>
      </c>
      <c r="B70" s="62"/>
      <c r="C70" s="62"/>
      <c r="D70" s="62"/>
      <c r="E70" s="63"/>
      <c r="F70" s="41"/>
      <c r="G70" s="41"/>
      <c r="K70" s="66" t="s">
        <v>672</v>
      </c>
      <c r="L70" s="67"/>
      <c r="M70" s="67"/>
      <c r="N70" s="67"/>
      <c r="O70" s="67"/>
      <c r="P70" s="67"/>
      <c r="Q70" s="68"/>
      <c r="R70" s="13"/>
      <c r="S70" s="12"/>
    </row>
    <row r="71" spans="1:31" ht="15.75" thickBot="1">
      <c r="R71" s="14"/>
      <c r="S71" s="12"/>
    </row>
    <row r="72" spans="1:31" ht="15.7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K72" s="3" t="s">
        <v>45</v>
      </c>
      <c r="L72" s="64" t="s">
        <v>60</v>
      </c>
      <c r="M72" s="64"/>
      <c r="N72" s="64" t="s">
        <v>61</v>
      </c>
      <c r="O72" s="64"/>
      <c r="P72" s="64" t="s">
        <v>62</v>
      </c>
      <c r="Q72" s="65"/>
      <c r="R72" s="15"/>
      <c r="S72" s="12"/>
    </row>
    <row r="73" spans="1:31">
      <c r="A73" s="6"/>
      <c r="B73" s="1" t="s">
        <v>87</v>
      </c>
      <c r="C73" s="1">
        <v>175.75</v>
      </c>
      <c r="D73" s="2">
        <f t="shared" ref="D73:D80" si="10">(C73*0.094)+(C73*0.011)+(C73*0.0685)</f>
        <v>30.492625</v>
      </c>
      <c r="E73" s="31">
        <f t="shared" ref="E73:E80" si="11">C73-D73</f>
        <v>145.257375</v>
      </c>
      <c r="F73" s="46" t="s">
        <v>785</v>
      </c>
      <c r="G73" s="51" t="s">
        <v>712</v>
      </c>
      <c r="K73" s="2" t="s">
        <v>49</v>
      </c>
      <c r="L73" s="2"/>
      <c r="M73" s="2">
        <v>800</v>
      </c>
      <c r="N73" s="2"/>
      <c r="O73" s="2">
        <v>800</v>
      </c>
      <c r="P73" s="2"/>
      <c r="Q73" s="2">
        <v>800</v>
      </c>
      <c r="R73" s="14"/>
      <c r="S73" s="12"/>
      <c r="U73" t="s">
        <v>646</v>
      </c>
    </row>
    <row r="74" spans="1:31">
      <c r="A74" s="7"/>
      <c r="B74" s="1" t="s">
        <v>88</v>
      </c>
      <c r="C74" s="37">
        <v>128.06</v>
      </c>
      <c r="D74" s="40">
        <f t="shared" si="10"/>
        <v>22.218409999999999</v>
      </c>
      <c r="E74" s="50">
        <f t="shared" si="11"/>
        <v>105.84159</v>
      </c>
      <c r="F74" s="60" t="s">
        <v>798</v>
      </c>
      <c r="G74" s="51" t="s">
        <v>712</v>
      </c>
      <c r="K74" s="1" t="s">
        <v>51</v>
      </c>
      <c r="L74" s="1"/>
      <c r="M74" s="1"/>
      <c r="N74" s="1"/>
      <c r="O74" s="1"/>
      <c r="P74" s="1"/>
      <c r="Q74" s="1"/>
      <c r="R74" s="14"/>
      <c r="S74" s="12"/>
      <c r="U74" t="s">
        <v>641</v>
      </c>
      <c r="V74" t="s">
        <v>642</v>
      </c>
      <c r="W74" t="s">
        <v>644</v>
      </c>
      <c r="X74" t="s">
        <v>643</v>
      </c>
      <c r="Z74" t="s">
        <v>645</v>
      </c>
    </row>
    <row r="75" spans="1:31">
      <c r="A75" s="7"/>
      <c r="B75" s="1" t="s">
        <v>89</v>
      </c>
      <c r="C75" s="39">
        <v>50.35</v>
      </c>
      <c r="D75" s="40">
        <f t="shared" si="10"/>
        <v>8.7357250000000004</v>
      </c>
      <c r="E75" s="50">
        <f t="shared" si="11"/>
        <v>41.614274999999999</v>
      </c>
      <c r="F75" s="60" t="s">
        <v>803</v>
      </c>
      <c r="G75" s="51" t="s">
        <v>758</v>
      </c>
      <c r="K75" s="1" t="s">
        <v>56</v>
      </c>
      <c r="L75" s="1"/>
      <c r="M75" s="1"/>
      <c r="N75" s="1"/>
      <c r="O75" s="1">
        <v>49.1</v>
      </c>
      <c r="P75" s="1"/>
      <c r="Q75" s="1">
        <v>53.43</v>
      </c>
      <c r="R75" s="14"/>
      <c r="S75" s="12"/>
      <c r="U75">
        <f>SUM(C73:C78)</f>
        <v>659.3</v>
      </c>
      <c r="V75">
        <f>SUM(D73:D78)</f>
        <v>114.38855000000001</v>
      </c>
      <c r="W75" s="32">
        <f>U75*0.011</f>
        <v>7.2522999999999991</v>
      </c>
      <c r="X75" s="32">
        <f>U75-V75-W75</f>
        <v>537.65914999999995</v>
      </c>
      <c r="Z75">
        <v>924.92</v>
      </c>
      <c r="AA75" t="s">
        <v>658</v>
      </c>
      <c r="AB75">
        <v>924.92</v>
      </c>
      <c r="AC75">
        <v>1</v>
      </c>
      <c r="AE75" t="s">
        <v>794</v>
      </c>
    </row>
    <row r="76" spans="1:31">
      <c r="A76" s="7"/>
      <c r="B76" s="1" t="s">
        <v>90</v>
      </c>
      <c r="C76" s="37">
        <v>168.34</v>
      </c>
      <c r="D76" s="40">
        <f t="shared" si="10"/>
        <v>29.206989999999998</v>
      </c>
      <c r="E76" s="50">
        <f t="shared" si="11"/>
        <v>139.13301000000001</v>
      </c>
      <c r="F76" s="60" t="s">
        <v>786</v>
      </c>
      <c r="G76" s="51" t="s">
        <v>712</v>
      </c>
      <c r="K76" s="1" t="s">
        <v>53</v>
      </c>
      <c r="L76" s="1"/>
      <c r="M76" s="1">
        <v>26.31</v>
      </c>
      <c r="N76" s="1"/>
      <c r="O76" s="1">
        <v>26.31</v>
      </c>
      <c r="P76" s="1"/>
      <c r="Q76" s="1">
        <v>26.31</v>
      </c>
      <c r="R76" s="14"/>
      <c r="S76" s="12"/>
      <c r="V76" s="32"/>
      <c r="W76" s="32"/>
      <c r="X76" s="32"/>
      <c r="Z76">
        <v>0</v>
      </c>
      <c r="AA76" t="s">
        <v>659</v>
      </c>
      <c r="AB76">
        <v>741.23</v>
      </c>
      <c r="AC76">
        <v>2</v>
      </c>
      <c r="AE76" t="s">
        <v>794</v>
      </c>
    </row>
    <row r="77" spans="1:31">
      <c r="A77" s="7"/>
      <c r="B77" s="1" t="s">
        <v>91</v>
      </c>
      <c r="C77" s="37">
        <v>52.25</v>
      </c>
      <c r="D77" s="40">
        <f t="shared" si="10"/>
        <v>9.0653749999999995</v>
      </c>
      <c r="E77" s="50">
        <f t="shared" si="11"/>
        <v>43.184624999999997</v>
      </c>
      <c r="F77" s="60" t="s">
        <v>799</v>
      </c>
      <c r="G77" s="51" t="s">
        <v>712</v>
      </c>
      <c r="K77" s="1" t="s">
        <v>54</v>
      </c>
      <c r="L77" s="1"/>
      <c r="M77" s="1">
        <v>50</v>
      </c>
      <c r="N77" s="1"/>
      <c r="O77" s="1">
        <v>50</v>
      </c>
      <c r="P77" s="1"/>
      <c r="Q77" s="1">
        <v>50</v>
      </c>
      <c r="R77" s="14"/>
      <c r="S77" s="12"/>
      <c r="V77" s="32"/>
      <c r="W77" s="32"/>
      <c r="X77" s="32">
        <f>SUM(E76:E80)</f>
        <v>2181.0425850000001</v>
      </c>
      <c r="Z77">
        <v>416.46</v>
      </c>
      <c r="AA77" t="s">
        <v>660</v>
      </c>
      <c r="AB77">
        <v>416.46</v>
      </c>
      <c r="AC77">
        <v>3</v>
      </c>
      <c r="AE77" t="s">
        <v>794</v>
      </c>
    </row>
    <row r="78" spans="1:31">
      <c r="A78" s="7"/>
      <c r="B78" s="1" t="s">
        <v>92</v>
      </c>
      <c r="C78" s="39">
        <v>84.55</v>
      </c>
      <c r="D78" s="40">
        <f t="shared" si="10"/>
        <v>14.669425</v>
      </c>
      <c r="E78" s="50">
        <f t="shared" si="11"/>
        <v>69.880574999999993</v>
      </c>
      <c r="F78" s="60" t="s">
        <v>804</v>
      </c>
      <c r="G78" s="51" t="s">
        <v>758</v>
      </c>
      <c r="K78" s="1" t="s">
        <v>55</v>
      </c>
      <c r="L78" s="1"/>
      <c r="M78" s="1">
        <v>6</v>
      </c>
      <c r="N78" s="1"/>
      <c r="O78" s="1">
        <v>6</v>
      </c>
      <c r="P78" s="1"/>
      <c r="Q78" s="1">
        <v>6</v>
      </c>
      <c r="R78" s="14"/>
      <c r="S78" s="12"/>
      <c r="V78" s="32"/>
      <c r="W78" s="32"/>
      <c r="X78" s="32"/>
      <c r="AC78">
        <v>4</v>
      </c>
      <c r="AE78" t="s">
        <v>794</v>
      </c>
    </row>
    <row r="79" spans="1:31">
      <c r="A79" s="7"/>
      <c r="B79" s="1" t="s">
        <v>781</v>
      </c>
      <c r="C79" s="35">
        <v>890</v>
      </c>
      <c r="D79" s="40">
        <f t="shared" si="10"/>
        <v>154.41499999999999</v>
      </c>
      <c r="E79" s="50">
        <f t="shared" si="11"/>
        <v>735.58500000000004</v>
      </c>
      <c r="F79" s="50" t="s">
        <v>782</v>
      </c>
      <c r="G79" s="51" t="s">
        <v>712</v>
      </c>
      <c r="K79" s="1" t="s">
        <v>56</v>
      </c>
      <c r="L79" s="1"/>
      <c r="M79" s="1">
        <v>31.9</v>
      </c>
      <c r="N79" s="1"/>
      <c r="O79" s="1">
        <v>31.9</v>
      </c>
      <c r="P79" s="1"/>
      <c r="Q79" s="1">
        <v>31.9</v>
      </c>
      <c r="R79" s="14"/>
      <c r="S79" s="12"/>
      <c r="V79" s="32"/>
      <c r="W79" s="32"/>
      <c r="X79" s="32"/>
      <c r="Z79">
        <f>SUM(Z75:Z78)</f>
        <v>1341.3799999999999</v>
      </c>
      <c r="AB79">
        <f>SUM(AB75:AB78)</f>
        <v>2082.61</v>
      </c>
      <c r="AC79">
        <v>5</v>
      </c>
      <c r="AE79" t="s">
        <v>794</v>
      </c>
    </row>
    <row r="80" spans="1:31">
      <c r="A80" s="7"/>
      <c r="B80" s="35" t="s">
        <v>788</v>
      </c>
      <c r="C80" s="35">
        <v>1443.75</v>
      </c>
      <c r="D80" s="40">
        <f t="shared" si="10"/>
        <v>250.49062500000002</v>
      </c>
      <c r="E80" s="50">
        <f t="shared" si="11"/>
        <v>1193.2593750000001</v>
      </c>
      <c r="F80" s="60" t="s">
        <v>789</v>
      </c>
      <c r="G80" s="51" t="s">
        <v>712</v>
      </c>
      <c r="K80" s="1" t="s">
        <v>58</v>
      </c>
      <c r="L80" s="1"/>
      <c r="M80" s="1">
        <v>12.36</v>
      </c>
      <c r="N80" s="1"/>
      <c r="O80" s="1">
        <v>20.6</v>
      </c>
      <c r="P80" s="1"/>
      <c r="Q80" s="1">
        <v>12.36</v>
      </c>
      <c r="R80" s="14"/>
      <c r="S80" s="12"/>
      <c r="AC80">
        <v>6</v>
      </c>
      <c r="AE80" t="s">
        <v>794</v>
      </c>
    </row>
    <row r="81" spans="1:31">
      <c r="A81" s="1"/>
      <c r="B81" s="1"/>
      <c r="C81" s="1"/>
      <c r="D81" s="1"/>
      <c r="E81" s="1"/>
      <c r="F81" s="1"/>
      <c r="G81" s="1"/>
      <c r="K81" s="1" t="s">
        <v>59</v>
      </c>
      <c r="L81" s="1"/>
      <c r="M81" s="1">
        <v>8.5</v>
      </c>
      <c r="N81" s="1"/>
      <c r="O81" s="1"/>
      <c r="P81" s="1"/>
      <c r="Q81" s="1">
        <v>8.5</v>
      </c>
      <c r="R81" s="14"/>
      <c r="S81" s="12"/>
      <c r="AC81">
        <v>7</v>
      </c>
      <c r="AE81" t="s">
        <v>794</v>
      </c>
    </row>
    <row r="82" spans="1:31">
      <c r="A82" s="1"/>
      <c r="B82" s="1"/>
      <c r="C82" s="1"/>
      <c r="D82" s="1"/>
      <c r="E82" s="1"/>
      <c r="F82" s="1"/>
      <c r="G82" s="1"/>
      <c r="K82" s="1"/>
      <c r="L82" s="1"/>
      <c r="M82" s="1"/>
      <c r="N82" s="1"/>
      <c r="O82" s="1"/>
      <c r="P82" s="1"/>
      <c r="Q82" s="1"/>
      <c r="R82" s="11"/>
      <c r="S82" s="12"/>
      <c r="AC82">
        <v>8</v>
      </c>
      <c r="AE82" t="s">
        <v>794</v>
      </c>
    </row>
    <row r="83" spans="1:31">
      <c r="A83" s="1"/>
      <c r="B83" s="1"/>
      <c r="C83" s="1"/>
      <c r="D83" s="1"/>
      <c r="E83" s="1"/>
      <c r="F83" s="1"/>
      <c r="G83" s="1"/>
      <c r="K83" s="1"/>
      <c r="L83" s="1"/>
      <c r="M83" s="1"/>
      <c r="N83" s="1"/>
      <c r="O83" s="1"/>
      <c r="P83" s="1"/>
      <c r="Q83" s="1"/>
      <c r="R83" s="11"/>
      <c r="S83" s="12"/>
      <c r="AC83">
        <v>9</v>
      </c>
      <c r="AE83" t="s">
        <v>794</v>
      </c>
    </row>
    <row r="84" spans="1:31">
      <c r="A84" s="1"/>
      <c r="B84" s="1"/>
      <c r="C84" s="1"/>
      <c r="D84" s="1"/>
      <c r="E84" s="1"/>
      <c r="F84" s="1"/>
      <c r="G84" s="1"/>
      <c r="K84" s="1"/>
      <c r="L84" s="1"/>
      <c r="M84" s="1"/>
      <c r="N84" s="1"/>
      <c r="O84" s="1"/>
      <c r="P84" s="1"/>
      <c r="Q84" s="1"/>
      <c r="R84" s="11"/>
      <c r="S84" s="12"/>
      <c r="AC84">
        <v>10</v>
      </c>
      <c r="AE84" t="s">
        <v>794</v>
      </c>
    </row>
    <row r="85" spans="1:31">
      <c r="A85" s="1"/>
      <c r="B85" s="1"/>
      <c r="C85" s="1"/>
      <c r="D85" s="1"/>
      <c r="E85" s="1"/>
      <c r="F85" s="1"/>
      <c r="G85" s="1"/>
      <c r="K85" s="1"/>
      <c r="L85" s="1"/>
      <c r="M85" s="1"/>
      <c r="N85" s="1"/>
      <c r="O85" s="1"/>
      <c r="P85" s="1"/>
      <c r="Q85" s="1"/>
      <c r="R85" s="11"/>
      <c r="S85" s="12"/>
      <c r="AC85">
        <v>11</v>
      </c>
      <c r="AE85" t="s">
        <v>794</v>
      </c>
    </row>
    <row r="86" spans="1:31">
      <c r="A86" s="1"/>
      <c r="B86" s="1"/>
      <c r="C86" s="35"/>
      <c r="D86" s="1">
        <f>(C86*0.094)+(C86*0.011)+(C86*0.0685)</f>
        <v>0</v>
      </c>
      <c r="E86" s="31">
        <f>C86-D86</f>
        <v>0</v>
      </c>
      <c r="F86" s="31"/>
      <c r="G86" s="49"/>
      <c r="K86" s="1" t="s">
        <v>65</v>
      </c>
      <c r="L86" s="1"/>
      <c r="M86" s="1"/>
      <c r="N86" s="1"/>
      <c r="O86" s="1"/>
      <c r="P86" s="1"/>
      <c r="Q86" s="1"/>
      <c r="R86" s="11"/>
      <c r="S86" s="12"/>
      <c r="AC86">
        <v>12</v>
      </c>
      <c r="AE86" t="s">
        <v>794</v>
      </c>
    </row>
    <row r="87" spans="1:31">
      <c r="A87" s="1"/>
      <c r="B87" s="1"/>
      <c r="C87" s="35"/>
      <c r="D87" s="2">
        <f>(C87*0.094)+(C87*0.011)+(C87*0.0685)</f>
        <v>0</v>
      </c>
      <c r="E87" s="31">
        <f>C87-D87</f>
        <v>0</v>
      </c>
      <c r="F87" s="31"/>
      <c r="G87" s="47"/>
      <c r="K87" s="1" t="s">
        <v>66</v>
      </c>
      <c r="L87" s="1"/>
      <c r="M87" s="1"/>
      <c r="N87" s="1"/>
      <c r="O87" s="1"/>
      <c r="P87" s="1"/>
      <c r="Q87" s="1"/>
      <c r="R87" s="11"/>
      <c r="S87" s="12"/>
      <c r="AC87">
        <v>13</v>
      </c>
      <c r="AE87" t="s">
        <v>794</v>
      </c>
    </row>
    <row r="88" spans="1:31">
      <c r="C88">
        <f>SUM(C73:C80)</f>
        <v>2993.05</v>
      </c>
      <c r="D88" s="2">
        <f>(C88*0.094)+(C88*0.011)+(C88*0.0685)</f>
        <v>519.294175</v>
      </c>
      <c r="E88" s="31">
        <f t="shared" ref="E88" si="12">C88-D88</f>
        <v>2473.7558250000002</v>
      </c>
      <c r="M88">
        <f>SUM(M73:M87)</f>
        <v>935.06999999999994</v>
      </c>
      <c r="O88">
        <f>SUM(O73:O87)</f>
        <v>983.91</v>
      </c>
      <c r="Q88">
        <f>SUM(Q73:Q87)</f>
        <v>988.49999999999989</v>
      </c>
      <c r="R88" s="11"/>
      <c r="S88" s="12"/>
      <c r="AC88">
        <v>14</v>
      </c>
      <c r="AE88" t="s">
        <v>794</v>
      </c>
    </row>
    <row r="89" spans="1:31">
      <c r="R89" s="11"/>
      <c r="S89" s="12"/>
      <c r="AC89">
        <v>15</v>
      </c>
      <c r="AE89" t="s">
        <v>794</v>
      </c>
    </row>
    <row r="90" spans="1:31">
      <c r="A90" s="18" t="s">
        <v>34</v>
      </c>
      <c r="B90" s="18">
        <f>D90/3</f>
        <v>824.58527500000002</v>
      </c>
      <c r="D90">
        <f>C88-D88</f>
        <v>2473.7558250000002</v>
      </c>
      <c r="K90" s="8" t="s">
        <v>50</v>
      </c>
      <c r="L90" s="8"/>
      <c r="M90" s="8">
        <f>B90-M88</f>
        <v>-110.48472499999991</v>
      </c>
      <c r="N90" s="8"/>
      <c r="O90" s="8">
        <f>SUM(B90-O88)</f>
        <v>-159.32472499999994</v>
      </c>
      <c r="P90" s="8"/>
      <c r="Q90" s="8">
        <f>SUM(B90-Q88)</f>
        <v>-163.91472499999986</v>
      </c>
      <c r="R90" s="16"/>
      <c r="S90" s="12"/>
      <c r="AC90">
        <v>16</v>
      </c>
      <c r="AE90" t="s">
        <v>794</v>
      </c>
    </row>
    <row r="91" spans="1:31">
      <c r="K91" s="18" t="s">
        <v>67</v>
      </c>
      <c r="L91" s="18"/>
      <c r="M91" s="18"/>
      <c r="N91" s="18"/>
      <c r="O91" s="18"/>
      <c r="P91" s="18"/>
      <c r="Q91" s="18">
        <f>SUM(M90+O90+Q90+Q66)</f>
        <v>-3438.8458849999997</v>
      </c>
      <c r="R91" s="11"/>
      <c r="S91" s="12"/>
      <c r="AC91">
        <v>17</v>
      </c>
      <c r="AE91" t="s">
        <v>794</v>
      </c>
    </row>
    <row r="92" spans="1:31">
      <c r="A92" s="11"/>
      <c r="B92" s="11"/>
      <c r="C92" s="11"/>
      <c r="D92" s="11"/>
      <c r="E92" s="11"/>
      <c r="F92" s="11"/>
      <c r="G92" s="11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2"/>
      <c r="AC92">
        <v>18</v>
      </c>
      <c r="AE92" t="s">
        <v>794</v>
      </c>
    </row>
    <row r="93" spans="1:31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  <c r="AC93">
        <v>19</v>
      </c>
      <c r="AE93" t="s">
        <v>794</v>
      </c>
    </row>
    <row r="94" spans="1:31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  <c r="AC94">
        <v>20</v>
      </c>
      <c r="AE94" t="s">
        <v>794</v>
      </c>
    </row>
    <row r="95" spans="1:31">
      <c r="A95" s="20"/>
      <c r="B95" s="20"/>
      <c r="C95" s="20">
        <f>SUM(C88+C40+C63+C17)</f>
        <v>12461.66</v>
      </c>
      <c r="D95" s="20">
        <f>(C95*0.094)+(C95*0.011)+(C95*0.0685)</f>
        <v>2162.0980100000002</v>
      </c>
      <c r="E95" s="20"/>
      <c r="F95" s="20"/>
      <c r="G95" s="20"/>
      <c r="AC95">
        <v>21</v>
      </c>
      <c r="AE95" t="s">
        <v>794</v>
      </c>
    </row>
    <row r="96" spans="1:31">
      <c r="A96" s="20" t="s">
        <v>96</v>
      </c>
      <c r="B96" s="20">
        <f>(C95)/12</f>
        <v>1038.4716666666666</v>
      </c>
      <c r="C96" s="20"/>
      <c r="D96" s="20"/>
      <c r="E96" s="20"/>
      <c r="F96" s="20"/>
      <c r="G96" s="20"/>
      <c r="AC96">
        <v>22</v>
      </c>
      <c r="AE96" t="s">
        <v>794</v>
      </c>
    </row>
    <row r="97" spans="1:31">
      <c r="A97" s="20" t="s">
        <v>676</v>
      </c>
      <c r="B97" s="20">
        <f>(D97)/12</f>
        <v>858.29683250000005</v>
      </c>
      <c r="C97" s="20"/>
      <c r="D97" s="20">
        <f>C95-D95</f>
        <v>10299.56199</v>
      </c>
      <c r="E97" s="20"/>
      <c r="F97" s="20"/>
      <c r="G97" s="20"/>
      <c r="AC97">
        <v>23</v>
      </c>
      <c r="AE97" t="s">
        <v>794</v>
      </c>
    </row>
    <row r="98" spans="1:31">
      <c r="AC98">
        <v>24</v>
      </c>
      <c r="AE98" t="s">
        <v>794</v>
      </c>
    </row>
    <row r="99" spans="1:31">
      <c r="AC99">
        <v>24</v>
      </c>
      <c r="AE99" t="s">
        <v>794</v>
      </c>
    </row>
    <row r="100" spans="1:31">
      <c r="AC100">
        <v>25</v>
      </c>
      <c r="AE100" t="s">
        <v>794</v>
      </c>
    </row>
    <row r="101" spans="1:31">
      <c r="A101" t="s">
        <v>791</v>
      </c>
      <c r="B101" t="s">
        <v>792</v>
      </c>
      <c r="C101">
        <v>1450</v>
      </c>
      <c r="D101">
        <f>SUM(C101:C103)</f>
        <v>2150</v>
      </c>
      <c r="AC101">
        <v>26</v>
      </c>
      <c r="AE101" t="s">
        <v>794</v>
      </c>
    </row>
    <row r="102" spans="1:31">
      <c r="B102" t="s">
        <v>793</v>
      </c>
      <c r="C102">
        <v>700</v>
      </c>
      <c r="AC102">
        <v>27</v>
      </c>
      <c r="AE102" t="s">
        <v>794</v>
      </c>
    </row>
    <row r="103" spans="1:31">
      <c r="AC103">
        <v>28</v>
      </c>
      <c r="AE103" t="s">
        <v>794</v>
      </c>
    </row>
    <row r="104" spans="1:31">
      <c r="AC104">
        <v>29</v>
      </c>
      <c r="AE104" t="s">
        <v>794</v>
      </c>
    </row>
    <row r="105" spans="1:31">
      <c r="AC105">
        <v>30</v>
      </c>
      <c r="AE105" t="s">
        <v>794</v>
      </c>
    </row>
    <row r="106" spans="1:31">
      <c r="AC106">
        <v>31</v>
      </c>
      <c r="AE106" t="s">
        <v>794</v>
      </c>
    </row>
    <row r="107" spans="1:31">
      <c r="AC107">
        <v>32</v>
      </c>
      <c r="AE107" t="s">
        <v>794</v>
      </c>
    </row>
    <row r="108" spans="1:31">
      <c r="AC108">
        <v>33</v>
      </c>
      <c r="AE108" t="s">
        <v>794</v>
      </c>
    </row>
    <row r="109" spans="1:31">
      <c r="AC109">
        <v>34</v>
      </c>
      <c r="AE109" t="s">
        <v>794</v>
      </c>
    </row>
    <row r="110" spans="1:31">
      <c r="AC110">
        <v>35</v>
      </c>
      <c r="AE110" t="s">
        <v>794</v>
      </c>
    </row>
    <row r="111" spans="1:31">
      <c r="AC111">
        <v>36</v>
      </c>
      <c r="AE111" t="s">
        <v>794</v>
      </c>
    </row>
    <row r="112" spans="1:31">
      <c r="AC112">
        <v>37</v>
      </c>
      <c r="AE112" t="s">
        <v>794</v>
      </c>
    </row>
    <row r="113" spans="29:31">
      <c r="AC113">
        <v>38</v>
      </c>
      <c r="AE113" t="s">
        <v>794</v>
      </c>
    </row>
    <row r="114" spans="29:31">
      <c r="AC114">
        <v>39</v>
      </c>
      <c r="AE114" t="s">
        <v>794</v>
      </c>
    </row>
    <row r="115" spans="29:31">
      <c r="AC115">
        <v>40</v>
      </c>
      <c r="AE115" t="s">
        <v>794</v>
      </c>
    </row>
    <row r="116" spans="29:31">
      <c r="AC116">
        <v>41</v>
      </c>
      <c r="AE116" t="s">
        <v>794</v>
      </c>
    </row>
    <row r="117" spans="29:31">
      <c r="AC117">
        <v>42</v>
      </c>
      <c r="AE117" t="s">
        <v>794</v>
      </c>
    </row>
  </sheetData>
  <mergeCells count="22">
    <mergeCell ref="A24:E24"/>
    <mergeCell ref="K24:Q24"/>
    <mergeCell ref="A1:E1"/>
    <mergeCell ref="K1:Q1"/>
    <mergeCell ref="L3:M3"/>
    <mergeCell ref="N3:O3"/>
    <mergeCell ref="P3:Q3"/>
    <mergeCell ref="A70:E70"/>
    <mergeCell ref="K70:Q70"/>
    <mergeCell ref="L26:M26"/>
    <mergeCell ref="N26:O26"/>
    <mergeCell ref="P26:Q26"/>
    <mergeCell ref="K44:O44"/>
    <mergeCell ref="A47:E47"/>
    <mergeCell ref="K47:Q47"/>
    <mergeCell ref="L72:M72"/>
    <mergeCell ref="N72:O72"/>
    <mergeCell ref="P72:Q72"/>
    <mergeCell ref="L49:M49"/>
    <mergeCell ref="N49:O49"/>
    <mergeCell ref="P49:Q49"/>
    <mergeCell ref="K67:O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118"/>
  <sheetViews>
    <sheetView zoomScale="70" zoomScaleNormal="70" workbookViewId="0">
      <selection activeCell="B15" sqref="B15"/>
    </sheetView>
  </sheetViews>
  <sheetFormatPr baseColWidth="10" defaultColWidth="9.140625" defaultRowHeight="15"/>
  <cols>
    <col min="1" max="1" width="14.42578125" customWidth="1"/>
    <col min="2" max="2" width="27.140625" customWidth="1"/>
    <col min="3" max="3" width="15.28515625" bestFit="1" customWidth="1"/>
    <col min="4" max="4" width="12.85546875" bestFit="1" customWidth="1"/>
    <col min="5" max="7" width="16.28515625" customWidth="1"/>
    <col min="8" max="8" width="4.140625" customWidth="1"/>
    <col min="9" max="9" width="4.140625" style="10" customWidth="1"/>
    <col min="10" max="10" width="4.140625" customWidth="1"/>
    <col min="11" max="11" width="17.7109375" bestFit="1" customWidth="1"/>
    <col min="18" max="18" width="2.7109375" customWidth="1"/>
    <col min="19" max="19" width="3.42578125" style="10" customWidth="1"/>
    <col min="21" max="21" width="12" customWidth="1"/>
    <col min="22" max="22" width="10.7109375" bestFit="1" customWidth="1"/>
    <col min="23" max="23" width="10.7109375" customWidth="1"/>
    <col min="24" max="24" width="13" bestFit="1" customWidth="1"/>
  </cols>
  <sheetData>
    <row r="1" spans="1:27" ht="24" thickBot="1">
      <c r="A1" s="61" t="s">
        <v>800</v>
      </c>
      <c r="B1" s="62"/>
      <c r="C1" s="62"/>
      <c r="D1" s="62"/>
      <c r="E1" s="63"/>
      <c r="F1" s="41"/>
      <c r="G1" s="41"/>
      <c r="K1" s="66" t="s">
        <v>666</v>
      </c>
      <c r="L1" s="67"/>
      <c r="M1" s="67"/>
      <c r="N1" s="67"/>
      <c r="O1" s="67"/>
      <c r="P1" s="67"/>
      <c r="Q1" s="68"/>
    </row>
    <row r="2" spans="1:27" ht="15.75" thickBot="1"/>
    <row r="3" spans="1:27" ht="15.75" thickBo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689</v>
      </c>
      <c r="G3" s="5" t="s">
        <v>690</v>
      </c>
      <c r="K3" s="3" t="s">
        <v>45</v>
      </c>
      <c r="L3" s="64" t="s">
        <v>46</v>
      </c>
      <c r="M3" s="64"/>
      <c r="N3" s="64" t="s">
        <v>47</v>
      </c>
      <c r="O3" s="64"/>
      <c r="P3" s="64" t="s">
        <v>48</v>
      </c>
      <c r="Q3" s="65"/>
    </row>
    <row r="4" spans="1:27">
      <c r="A4" s="6"/>
      <c r="B4" s="1" t="s">
        <v>29</v>
      </c>
      <c r="C4" s="33">
        <v>90.44</v>
      </c>
      <c r="D4" s="2">
        <f t="shared" ref="D4:D9" si="0">(C4*0.094)+(C4*0.011)+(C4*0.0685)</f>
        <v>15.69134</v>
      </c>
      <c r="E4" s="31">
        <f t="shared" ref="E4:E9" si="1">C4-D4</f>
        <v>74.748660000000001</v>
      </c>
      <c r="F4" s="52" t="s">
        <v>805</v>
      </c>
      <c r="G4" s="31" t="s">
        <v>743</v>
      </c>
      <c r="K4" s="2" t="s">
        <v>49</v>
      </c>
      <c r="L4" s="2"/>
      <c r="M4" s="2">
        <v>800</v>
      </c>
      <c r="N4" s="2"/>
      <c r="O4" s="2">
        <v>800</v>
      </c>
      <c r="P4" s="2"/>
      <c r="Q4" s="2">
        <v>800</v>
      </c>
      <c r="U4" t="s">
        <v>640</v>
      </c>
    </row>
    <row r="5" spans="1:27">
      <c r="A5" s="7"/>
      <c r="B5" s="1" t="s">
        <v>30</v>
      </c>
      <c r="C5" s="33">
        <v>273.8</v>
      </c>
      <c r="D5" s="2">
        <f t="shared" si="0"/>
        <v>47.504300000000001</v>
      </c>
      <c r="E5" s="31">
        <f t="shared" si="1"/>
        <v>226.29570000000001</v>
      </c>
      <c r="F5" s="52"/>
      <c r="G5" s="31" t="s">
        <v>715</v>
      </c>
      <c r="K5" s="1" t="s">
        <v>51</v>
      </c>
      <c r="L5" s="1"/>
      <c r="M5" s="1"/>
      <c r="N5" s="1"/>
      <c r="O5" s="1"/>
      <c r="P5" s="1"/>
      <c r="Q5" s="1"/>
      <c r="U5" t="s">
        <v>641</v>
      </c>
      <c r="V5" t="s">
        <v>642</v>
      </c>
      <c r="W5" t="s">
        <v>644</v>
      </c>
      <c r="X5" t="s">
        <v>643</v>
      </c>
      <c r="Z5" t="s">
        <v>645</v>
      </c>
    </row>
    <row r="6" spans="1:27">
      <c r="A6" s="7"/>
      <c r="B6" s="1" t="s">
        <v>31</v>
      </c>
      <c r="C6" s="33">
        <v>344.85</v>
      </c>
      <c r="D6" s="2">
        <f t="shared" si="0"/>
        <v>59.831474999999998</v>
      </c>
      <c r="E6" s="31">
        <f t="shared" si="1"/>
        <v>285.01852500000001</v>
      </c>
      <c r="F6" s="52"/>
      <c r="G6" s="31" t="s">
        <v>715</v>
      </c>
      <c r="K6" s="1" t="s">
        <v>113</v>
      </c>
      <c r="L6" s="1"/>
      <c r="M6" s="1"/>
      <c r="N6" s="1"/>
      <c r="O6" s="1"/>
      <c r="P6" s="1"/>
      <c r="Q6" s="1"/>
      <c r="U6">
        <f>SUM(C4:C9)</f>
        <v>1113.98</v>
      </c>
      <c r="V6">
        <f>U6*0.094</f>
        <v>104.71412000000001</v>
      </c>
      <c r="W6">
        <f>U6*0.011</f>
        <v>12.253779999999999</v>
      </c>
      <c r="X6">
        <f>U6-V6-W6</f>
        <v>997.01210000000003</v>
      </c>
      <c r="Z6">
        <v>678.87</v>
      </c>
      <c r="AA6" t="s">
        <v>647</v>
      </c>
    </row>
    <row r="7" spans="1:27">
      <c r="A7" s="7"/>
      <c r="B7" s="1" t="s">
        <v>108</v>
      </c>
      <c r="C7" s="33">
        <v>145.54</v>
      </c>
      <c r="D7" s="2">
        <f t="shared" si="0"/>
        <v>25.251190000000001</v>
      </c>
      <c r="E7" s="31">
        <f t="shared" si="1"/>
        <v>120.28880999999998</v>
      </c>
      <c r="F7" s="52" t="s">
        <v>806</v>
      </c>
      <c r="G7" s="31" t="s">
        <v>743</v>
      </c>
      <c r="K7" s="1" t="s">
        <v>53</v>
      </c>
      <c r="L7" s="1"/>
      <c r="M7" s="1">
        <v>26.71</v>
      </c>
      <c r="N7" s="1"/>
      <c r="O7" s="1">
        <v>26.31</v>
      </c>
      <c r="P7" s="1"/>
      <c r="Q7" s="1">
        <v>26.31</v>
      </c>
      <c r="Z7">
        <v>408.12</v>
      </c>
      <c r="AA7" t="s">
        <v>648</v>
      </c>
    </row>
    <row r="8" spans="1:27">
      <c r="A8" s="7"/>
      <c r="B8" s="1" t="s">
        <v>109</v>
      </c>
      <c r="C8" s="33">
        <v>124.45</v>
      </c>
      <c r="D8" s="2">
        <f t="shared" si="0"/>
        <v>21.592075000000001</v>
      </c>
      <c r="E8" s="31">
        <f t="shared" si="1"/>
        <v>102.85792499999999</v>
      </c>
      <c r="F8" s="52"/>
      <c r="G8" s="31" t="s">
        <v>715</v>
      </c>
      <c r="K8" s="1" t="s">
        <v>54</v>
      </c>
      <c r="L8" s="1"/>
      <c r="M8" s="1">
        <v>50</v>
      </c>
      <c r="N8" s="1"/>
      <c r="O8" s="1">
        <v>50</v>
      </c>
      <c r="P8" s="1"/>
      <c r="Q8" s="1">
        <v>50</v>
      </c>
      <c r="Z8">
        <v>385.59</v>
      </c>
      <c r="AA8" t="s">
        <v>649</v>
      </c>
    </row>
    <row r="9" spans="1:27">
      <c r="A9" s="7"/>
      <c r="B9" s="1" t="s">
        <v>33</v>
      </c>
      <c r="C9" s="33">
        <v>134.9</v>
      </c>
      <c r="D9" s="2">
        <f t="shared" si="0"/>
        <v>23.405149999999999</v>
      </c>
      <c r="E9" s="31">
        <f t="shared" si="1"/>
        <v>111.49485000000001</v>
      </c>
      <c r="F9" s="52"/>
      <c r="G9" s="31" t="s">
        <v>715</v>
      </c>
      <c r="K9" s="1" t="s">
        <v>55</v>
      </c>
      <c r="L9" s="1"/>
      <c r="M9" s="1">
        <v>6</v>
      </c>
      <c r="N9" s="1"/>
      <c r="O9" s="1">
        <v>6</v>
      </c>
      <c r="P9" s="1"/>
      <c r="Q9" s="1">
        <v>6</v>
      </c>
      <c r="Z9">
        <v>734.84</v>
      </c>
      <c r="AA9" t="s">
        <v>650</v>
      </c>
    </row>
    <row r="10" spans="1:27">
      <c r="A10" s="7"/>
      <c r="B10" s="1" t="s">
        <v>801</v>
      </c>
      <c r="C10" s="35">
        <v>2500</v>
      </c>
      <c r="D10" s="2">
        <f>(C10*0.094)+(C10*0.011)+(C10*0.0685)</f>
        <v>433.75</v>
      </c>
      <c r="E10" s="31">
        <f>C10-D10</f>
        <v>2066.25</v>
      </c>
      <c r="F10" s="52"/>
      <c r="G10" s="31" t="s">
        <v>715</v>
      </c>
      <c r="K10" s="1" t="s">
        <v>56</v>
      </c>
      <c r="L10" s="1"/>
      <c r="M10" s="1">
        <v>31.9</v>
      </c>
      <c r="N10" s="1">
        <v>9.2200000000000006</v>
      </c>
      <c r="O10" s="1">
        <v>47.7</v>
      </c>
      <c r="P10" s="1"/>
      <c r="Q10" s="1">
        <v>31.9</v>
      </c>
      <c r="Z10">
        <f>SUM(Z6:Z9)</f>
        <v>2207.42</v>
      </c>
    </row>
    <row r="11" spans="1:27">
      <c r="A11" s="1"/>
      <c r="B11" s="33" t="s">
        <v>790</v>
      </c>
      <c r="C11" s="34">
        <v>490</v>
      </c>
      <c r="D11" s="34">
        <f>(C11*0.094)+(C11*0.011)+(C11*0.0685)</f>
        <v>85.015000000000015</v>
      </c>
      <c r="E11" s="45">
        <f>C11-D11</f>
        <v>404.98500000000001</v>
      </c>
      <c r="F11" s="58" t="s">
        <v>808</v>
      </c>
      <c r="G11" s="45" t="s">
        <v>802</v>
      </c>
      <c r="K11" s="1" t="s">
        <v>58</v>
      </c>
      <c r="L11" s="1"/>
      <c r="M11" s="1">
        <v>12.36</v>
      </c>
      <c r="N11" s="1"/>
      <c r="O11" s="1">
        <v>20.6</v>
      </c>
      <c r="P11" s="1"/>
      <c r="Q11" s="1">
        <v>12.36</v>
      </c>
    </row>
    <row r="12" spans="1:27">
      <c r="A12" s="1"/>
      <c r="B12" s="33" t="s">
        <v>769</v>
      </c>
      <c r="C12" s="34">
        <v>4200</v>
      </c>
      <c r="D12" s="55">
        <f>(C12*0.094)+(C12*0.011)+(C12*0.0685)</f>
        <v>728.7</v>
      </c>
      <c r="E12" s="45">
        <f>C12-D12</f>
        <v>3471.3</v>
      </c>
      <c r="F12" s="56" t="s">
        <v>774</v>
      </c>
      <c r="G12" s="44" t="s">
        <v>715</v>
      </c>
      <c r="K12" s="1" t="s">
        <v>59</v>
      </c>
      <c r="L12" s="1"/>
      <c r="M12" s="1">
        <v>8.5</v>
      </c>
      <c r="N12" s="1"/>
      <c r="O12" s="1"/>
      <c r="P12" s="1"/>
      <c r="Q12" s="1">
        <v>8.5</v>
      </c>
    </row>
    <row r="13" spans="1:27">
      <c r="A13" s="1"/>
      <c r="B13" s="33" t="s">
        <v>796</v>
      </c>
      <c r="C13" s="57">
        <v>150</v>
      </c>
      <c r="D13" s="55">
        <f>(C13*0.094)+(C13*0.011)+(C13*0.0685)</f>
        <v>26.024999999999999</v>
      </c>
      <c r="E13" s="45">
        <f>C13-D13</f>
        <v>123.97499999999999</v>
      </c>
      <c r="F13" s="58" t="s">
        <v>787</v>
      </c>
      <c r="G13" s="44" t="s">
        <v>715</v>
      </c>
      <c r="K13" s="1"/>
      <c r="L13" s="1"/>
      <c r="M13" s="1"/>
      <c r="N13" s="1"/>
      <c r="O13" s="1"/>
      <c r="P13" s="1"/>
      <c r="Q13" s="1"/>
    </row>
    <row r="14" spans="1:27">
      <c r="A14" s="1"/>
      <c r="B14" s="33" t="s">
        <v>795</v>
      </c>
      <c r="C14" s="57">
        <v>1700</v>
      </c>
      <c r="D14" s="55">
        <f>(C14*0.094)+(C14*0.011)+(C14*0.0685)</f>
        <v>294.95</v>
      </c>
      <c r="E14" s="45">
        <f>C14-D14</f>
        <v>1405.05</v>
      </c>
      <c r="F14" s="58" t="s">
        <v>797</v>
      </c>
      <c r="G14" s="44" t="s">
        <v>715</v>
      </c>
      <c r="K14" s="1" t="s">
        <v>112</v>
      </c>
      <c r="L14" s="1"/>
      <c r="M14" s="1">
        <v>45</v>
      </c>
      <c r="N14" s="1"/>
      <c r="O14" s="1">
        <v>45</v>
      </c>
      <c r="P14" s="1"/>
      <c r="Q14" s="1">
        <v>45</v>
      </c>
    </row>
    <row r="15" spans="1:27">
      <c r="A15" s="1"/>
      <c r="K15" s="1" t="s">
        <v>65</v>
      </c>
      <c r="L15" s="1"/>
      <c r="M15" s="1"/>
      <c r="N15" s="1"/>
      <c r="O15" s="1"/>
      <c r="P15" s="1"/>
      <c r="Q15" s="1"/>
    </row>
    <row r="16" spans="1:27">
      <c r="A16" s="1"/>
      <c r="B16" s="1" t="s">
        <v>809</v>
      </c>
      <c r="C16" s="1">
        <v>500</v>
      </c>
      <c r="D16" s="1"/>
      <c r="E16" s="1"/>
      <c r="F16" s="1"/>
      <c r="G16" s="1"/>
      <c r="K16" s="1" t="s">
        <v>66</v>
      </c>
      <c r="L16" s="1"/>
      <c r="M16" s="1"/>
      <c r="N16" s="1"/>
      <c r="O16" s="1"/>
      <c r="P16" s="1"/>
      <c r="Q16" s="1"/>
    </row>
    <row r="17" spans="1:28">
      <c r="A17" s="1"/>
      <c r="C17">
        <f>SUM(C4:C16)</f>
        <v>10653.98</v>
      </c>
      <c r="D17">
        <f>SUM(D4:D16)</f>
        <v>1761.7155300000002</v>
      </c>
      <c r="E17" s="32">
        <f>SUM(E4:E16)</f>
        <v>8392.2644700000001</v>
      </c>
      <c r="K17" s="1" t="s">
        <v>66</v>
      </c>
      <c r="L17" s="1"/>
      <c r="M17" s="1"/>
      <c r="N17" s="1"/>
      <c r="O17" s="1"/>
      <c r="P17" s="1"/>
      <c r="Q17" s="1"/>
    </row>
    <row r="18" spans="1:28">
      <c r="M18">
        <f>SUM(M3:M17)</f>
        <v>980.47</v>
      </c>
      <c r="O18">
        <f>SUM(O3:O17)</f>
        <v>995.61</v>
      </c>
      <c r="Q18">
        <f>SUM(Q3:Q17)</f>
        <v>980.06999999999994</v>
      </c>
    </row>
    <row r="19" spans="1:28">
      <c r="A19" s="18" t="s">
        <v>34</v>
      </c>
      <c r="B19" s="18">
        <f>D19/3</f>
        <v>2964.0881566666667</v>
      </c>
      <c r="D19">
        <f>C17-D17</f>
        <v>8892.2644700000001</v>
      </c>
    </row>
    <row r="20" spans="1:28">
      <c r="K20" s="8" t="s">
        <v>50</v>
      </c>
      <c r="L20" s="8"/>
      <c r="M20" s="8">
        <f>B19-M18</f>
        <v>1983.6181566666667</v>
      </c>
      <c r="N20" s="8"/>
      <c r="O20" s="8">
        <f>SUM(B19-O18)</f>
        <v>1968.4781566666666</v>
      </c>
      <c r="P20" s="8"/>
      <c r="Q20" s="8">
        <f>SUM(B19-Q18)</f>
        <v>1984.0181566666668</v>
      </c>
    </row>
    <row r="21" spans="1:28">
      <c r="K21" s="18" t="s">
        <v>67</v>
      </c>
      <c r="L21" s="18"/>
      <c r="M21" s="18"/>
      <c r="N21" s="18"/>
      <c r="O21" s="18"/>
      <c r="P21" s="18"/>
      <c r="Q21" s="18">
        <f>SUM(M20+O20+Q20)</f>
        <v>5936.1144700000004</v>
      </c>
    </row>
    <row r="22" spans="1:28">
      <c r="A22" s="10"/>
      <c r="B22" s="10"/>
      <c r="C22" s="10"/>
      <c r="D22" s="10"/>
      <c r="E22" s="10"/>
      <c r="F22" s="10"/>
      <c r="G22" s="10"/>
    </row>
    <row r="23" spans="1:28" s="10" customFormat="1">
      <c r="A23"/>
      <c r="B23"/>
      <c r="C23"/>
      <c r="D23"/>
      <c r="E23"/>
      <c r="F23"/>
      <c r="G23"/>
    </row>
    <row r="24" spans="1:28" ht="24" thickBot="1">
      <c r="A24" s="71" t="s">
        <v>811</v>
      </c>
      <c r="B24" s="72"/>
      <c r="C24" s="72"/>
      <c r="D24" s="72"/>
      <c r="E24" s="72"/>
      <c r="F24" s="72"/>
      <c r="G24" s="72"/>
    </row>
    <row r="25" spans="1:28" ht="24" thickBot="1">
      <c r="K25" s="66" t="s">
        <v>668</v>
      </c>
      <c r="L25" s="67"/>
      <c r="M25" s="67"/>
      <c r="N25" s="67"/>
      <c r="O25" s="67"/>
      <c r="P25" s="67"/>
      <c r="Q25" s="68"/>
    </row>
    <row r="26" spans="1:28" ht="15.75" thickBo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  <c r="F26" s="4" t="s">
        <v>689</v>
      </c>
      <c r="G26" s="5" t="s">
        <v>690</v>
      </c>
    </row>
    <row r="27" spans="1:28" ht="15.75" thickBot="1">
      <c r="A27" s="6"/>
      <c r="B27" s="1" t="s">
        <v>32</v>
      </c>
      <c r="C27" s="39">
        <v>82.65</v>
      </c>
      <c r="D27" s="2">
        <f>(C27*0.094)+(C27*0.011)+(C27*0.0685)</f>
        <v>14.339775000000001</v>
      </c>
      <c r="E27" s="31">
        <f t="shared" ref="E27:E32" si="2">C27-D27</f>
        <v>68.310225000000003</v>
      </c>
      <c r="F27" s="1"/>
      <c r="G27" s="44" t="s">
        <v>715</v>
      </c>
      <c r="K27" s="3" t="s">
        <v>45</v>
      </c>
      <c r="L27" s="64" t="s">
        <v>60</v>
      </c>
      <c r="M27" s="64"/>
      <c r="N27" s="64" t="s">
        <v>61</v>
      </c>
      <c r="O27" s="64"/>
      <c r="P27" s="64" t="s">
        <v>62</v>
      </c>
      <c r="Q27" s="65"/>
    </row>
    <row r="28" spans="1:28">
      <c r="A28" s="7"/>
      <c r="B28" s="1" t="s">
        <v>35</v>
      </c>
      <c r="C28" s="39">
        <v>129.58000000000001</v>
      </c>
      <c r="D28" s="2">
        <f t="shared" ref="D28:D32" si="3">(C28*0.094)+(C28*0.011)+(C28*0.0685)</f>
        <v>22.482130000000005</v>
      </c>
      <c r="E28" s="31">
        <f t="shared" si="2"/>
        <v>107.09787</v>
      </c>
      <c r="F28" s="46"/>
      <c r="G28" s="44" t="s">
        <v>715</v>
      </c>
      <c r="K28" s="2" t="s">
        <v>49</v>
      </c>
      <c r="L28" s="2"/>
      <c r="M28" s="2">
        <v>800</v>
      </c>
      <c r="N28" s="2"/>
      <c r="O28" s="2">
        <v>800</v>
      </c>
      <c r="P28" s="2"/>
      <c r="Q28" s="2">
        <v>800</v>
      </c>
      <c r="U28" t="s">
        <v>646</v>
      </c>
    </row>
    <row r="29" spans="1:28">
      <c r="A29" s="7"/>
      <c r="B29" s="1" t="s">
        <v>36</v>
      </c>
      <c r="C29" s="39">
        <v>78.849999999999994</v>
      </c>
      <c r="D29" s="2">
        <f t="shared" si="3"/>
        <v>13.680474999999999</v>
      </c>
      <c r="E29" s="31">
        <f t="shared" si="2"/>
        <v>65.169524999999993</v>
      </c>
      <c r="F29" s="46"/>
      <c r="G29" s="44" t="s">
        <v>715</v>
      </c>
      <c r="K29" s="1" t="s">
        <v>51</v>
      </c>
      <c r="L29" s="1"/>
      <c r="M29" s="1"/>
      <c r="N29" s="1"/>
      <c r="O29" s="1"/>
      <c r="P29" s="1"/>
      <c r="Q29" s="1"/>
      <c r="U29" t="s">
        <v>641</v>
      </c>
      <c r="V29" t="s">
        <v>642</v>
      </c>
      <c r="W29" t="s">
        <v>644</v>
      </c>
      <c r="X29" t="s">
        <v>643</v>
      </c>
      <c r="Z29" t="s">
        <v>645</v>
      </c>
    </row>
    <row r="30" spans="1:28">
      <c r="A30" s="7"/>
      <c r="B30" s="1" t="s">
        <v>37</v>
      </c>
      <c r="C30" s="39">
        <v>120.27</v>
      </c>
      <c r="D30" s="2">
        <f t="shared" si="3"/>
        <v>20.866844999999998</v>
      </c>
      <c r="E30" s="31">
        <f t="shared" si="2"/>
        <v>99.403154999999998</v>
      </c>
      <c r="F30" s="53"/>
      <c r="G30" s="44" t="s">
        <v>715</v>
      </c>
      <c r="K30" s="1" t="s">
        <v>56</v>
      </c>
      <c r="L30" s="1"/>
      <c r="M30" s="1"/>
      <c r="N30" s="1"/>
      <c r="O30" s="1"/>
      <c r="P30" s="1"/>
      <c r="Q30" s="1"/>
      <c r="U30">
        <f>SUM(C27:C32)</f>
        <v>830.49</v>
      </c>
      <c r="V30" s="32">
        <f>U30*0.094</f>
        <v>78.066060000000007</v>
      </c>
      <c r="W30" s="32">
        <f>U30*0.011</f>
        <v>9.1353899999999992</v>
      </c>
      <c r="X30" s="32">
        <f>V30+W30</f>
        <v>87.201450000000008</v>
      </c>
      <c r="Z30">
        <v>924.92</v>
      </c>
      <c r="AA30" t="s">
        <v>651</v>
      </c>
      <c r="AB30">
        <v>924.92</v>
      </c>
    </row>
    <row r="31" spans="1:28">
      <c r="A31" s="7"/>
      <c r="B31" s="1" t="s">
        <v>38</v>
      </c>
      <c r="C31" s="39">
        <v>253.84</v>
      </c>
      <c r="D31" s="2">
        <f t="shared" si="3"/>
        <v>44.041240000000002</v>
      </c>
      <c r="E31" s="31">
        <f t="shared" si="2"/>
        <v>209.79876000000002</v>
      </c>
      <c r="F31" s="46"/>
      <c r="G31" s="44" t="s">
        <v>715</v>
      </c>
      <c r="K31" s="1" t="s">
        <v>53</v>
      </c>
      <c r="L31" s="1"/>
      <c r="M31" s="1">
        <v>26.31</v>
      </c>
      <c r="N31" s="1"/>
      <c r="O31" s="1">
        <v>26.31</v>
      </c>
      <c r="P31" s="1"/>
      <c r="Q31" s="1">
        <v>26.31</v>
      </c>
      <c r="V31" s="32"/>
      <c r="W31" s="32"/>
      <c r="X31" s="32">
        <f>U30-V30</f>
        <v>752.42394000000002</v>
      </c>
      <c r="Z31">
        <v>733.24</v>
      </c>
      <c r="AA31" t="s">
        <v>652</v>
      </c>
      <c r="AB31">
        <v>741.23</v>
      </c>
    </row>
    <row r="32" spans="1:28">
      <c r="A32" s="7"/>
      <c r="B32" s="1" t="s">
        <v>39</v>
      </c>
      <c r="C32" s="37">
        <v>165.3</v>
      </c>
      <c r="D32" s="2">
        <f t="shared" si="3"/>
        <v>28.679550000000003</v>
      </c>
      <c r="E32" s="31">
        <f t="shared" si="2"/>
        <v>136.62045000000001</v>
      </c>
      <c r="F32" s="46"/>
      <c r="G32" s="44" t="s">
        <v>715</v>
      </c>
      <c r="K32" s="1" t="s">
        <v>54</v>
      </c>
      <c r="L32" s="1"/>
      <c r="M32" s="1">
        <v>50</v>
      </c>
      <c r="N32" s="1"/>
      <c r="O32" s="1">
        <v>50</v>
      </c>
      <c r="P32" s="1"/>
      <c r="Q32" s="1">
        <v>50</v>
      </c>
      <c r="V32" s="32"/>
      <c r="W32" s="32"/>
      <c r="X32" s="32">
        <v>809</v>
      </c>
      <c r="Z32">
        <v>416.46</v>
      </c>
      <c r="AA32" t="s">
        <v>653</v>
      </c>
      <c r="AB32">
        <v>416.46</v>
      </c>
    </row>
    <row r="33" spans="1:28">
      <c r="A33" s="7"/>
      <c r="B33" s="33" t="s">
        <v>807</v>
      </c>
      <c r="C33" s="33">
        <v>2100</v>
      </c>
      <c r="D33" s="33"/>
      <c r="E33" s="33"/>
      <c r="F33" s="33" t="s">
        <v>810</v>
      </c>
      <c r="G33" s="54" t="s">
        <v>802</v>
      </c>
      <c r="K33" s="1" t="s">
        <v>55</v>
      </c>
      <c r="L33" s="1"/>
      <c r="M33" s="1">
        <v>6</v>
      </c>
      <c r="N33" s="1"/>
      <c r="O33" s="1">
        <v>6</v>
      </c>
      <c r="P33" s="1"/>
      <c r="Q33" s="1">
        <v>6</v>
      </c>
      <c r="V33" s="32"/>
      <c r="W33" s="32"/>
      <c r="X33" s="32"/>
    </row>
    <row r="34" spans="1:28">
      <c r="A34" s="7"/>
      <c r="B34" s="1"/>
      <c r="C34" s="1"/>
      <c r="D34" s="1"/>
      <c r="E34" s="1"/>
      <c r="F34" s="1"/>
      <c r="G34" s="37"/>
      <c r="K34" s="1" t="s">
        <v>56</v>
      </c>
      <c r="L34" s="1"/>
      <c r="M34" s="1">
        <v>31.9</v>
      </c>
      <c r="N34" s="1"/>
      <c r="O34" s="1">
        <v>31.9</v>
      </c>
      <c r="P34" s="1"/>
      <c r="Q34" s="1">
        <v>32.369999999999997</v>
      </c>
      <c r="V34" s="32"/>
      <c r="W34" s="32"/>
      <c r="X34" s="32"/>
      <c r="Z34">
        <f>SUM(Z30:Z33)</f>
        <v>2074.62</v>
      </c>
      <c r="AB34">
        <f>SUM(AB30:AB33)</f>
        <v>2082.61</v>
      </c>
    </row>
    <row r="35" spans="1:28">
      <c r="A35" s="1"/>
      <c r="C35" s="1"/>
      <c r="D35" s="1"/>
      <c r="E35" s="1"/>
      <c r="F35" s="1"/>
      <c r="G35" s="1"/>
      <c r="K35" s="1" t="s">
        <v>58</v>
      </c>
      <c r="L35" s="1"/>
      <c r="M35" s="1">
        <v>12.36</v>
      </c>
      <c r="N35" s="1"/>
      <c r="O35" s="1">
        <v>12.94</v>
      </c>
      <c r="P35" s="1"/>
      <c r="Q35" s="1">
        <v>12.94</v>
      </c>
    </row>
    <row r="36" spans="1:28">
      <c r="A36" s="1"/>
      <c r="B36" s="1"/>
      <c r="C36" s="1"/>
      <c r="D36" s="1"/>
      <c r="E36" s="1"/>
      <c r="F36" s="1"/>
      <c r="G36" s="1"/>
      <c r="K36" s="1" t="s">
        <v>59</v>
      </c>
      <c r="L36" s="1"/>
      <c r="M36" s="1">
        <v>8.5</v>
      </c>
      <c r="N36" s="1"/>
      <c r="O36" s="1"/>
      <c r="P36" s="1"/>
      <c r="Q36" s="1">
        <v>8.5</v>
      </c>
    </row>
    <row r="37" spans="1:28">
      <c r="A37" s="1"/>
      <c r="B37" s="37"/>
      <c r="C37" s="38"/>
      <c r="D37" s="1"/>
      <c r="E37" s="31"/>
      <c r="F37" s="43"/>
      <c r="G37" s="31"/>
      <c r="K37" s="1"/>
      <c r="L37" s="1"/>
      <c r="M37" s="1"/>
      <c r="N37" s="1"/>
      <c r="O37" s="1"/>
      <c r="P37" s="1"/>
      <c r="Q37" s="1"/>
    </row>
    <row r="38" spans="1:28">
      <c r="A38" s="1"/>
      <c r="B38" s="37"/>
      <c r="C38" s="37"/>
      <c r="D38" s="1"/>
      <c r="E38" s="31"/>
      <c r="F38" s="43"/>
      <c r="G38" s="31"/>
      <c r="K38" s="1"/>
      <c r="L38" s="1"/>
      <c r="M38" s="1"/>
      <c r="N38" s="1"/>
      <c r="O38" s="1"/>
      <c r="P38" s="1"/>
      <c r="Q38" s="1"/>
    </row>
    <row r="39" spans="1:28">
      <c r="A39" s="1"/>
      <c r="B39" s="37"/>
      <c r="C39" s="1"/>
      <c r="D39" s="1"/>
      <c r="E39" s="1"/>
      <c r="F39" s="1"/>
      <c r="G39" s="1"/>
      <c r="K39" s="1" t="s">
        <v>65</v>
      </c>
      <c r="L39" s="1"/>
      <c r="M39" s="1"/>
      <c r="N39" s="1"/>
      <c r="O39" s="1"/>
      <c r="P39" s="1"/>
      <c r="Q39" s="1"/>
    </row>
    <row r="40" spans="1:28">
      <c r="C40">
        <f>SUM(C27:C34)</f>
        <v>2930.49</v>
      </c>
      <c r="D40">
        <f>SUM(D27:D34)</f>
        <v>144.09001499999999</v>
      </c>
      <c r="E40" s="32">
        <f>SUM(E27:E39)</f>
        <v>686.39998500000002</v>
      </c>
      <c r="K40" s="1" t="s">
        <v>66</v>
      </c>
      <c r="L40" s="1"/>
      <c r="M40" s="1"/>
      <c r="N40" s="1"/>
      <c r="O40" s="1"/>
      <c r="P40" s="1"/>
      <c r="Q40" s="1"/>
    </row>
    <row r="41" spans="1:28">
      <c r="M41">
        <f>SUM(M28:M40)</f>
        <v>935.06999999999994</v>
      </c>
      <c r="O41">
        <f>SUM(O28:O40)</f>
        <v>927.15</v>
      </c>
      <c r="Q41">
        <f>SUM(Q28:Q40)</f>
        <v>936.12</v>
      </c>
    </row>
    <row r="42" spans="1:28">
      <c r="A42" s="18" t="s">
        <v>34</v>
      </c>
      <c r="B42" s="18">
        <f>D42/3</f>
        <v>928.79999499999997</v>
      </c>
      <c r="D42">
        <f>C40-D40</f>
        <v>2786.399985</v>
      </c>
    </row>
    <row r="43" spans="1:28">
      <c r="K43" s="8" t="s">
        <v>50</v>
      </c>
      <c r="L43" s="8"/>
      <c r="M43" s="8">
        <f>B42-M41</f>
        <v>-6.2700049999999692</v>
      </c>
      <c r="N43" s="8"/>
      <c r="O43" s="8">
        <f>SUM(B42-O41)</f>
        <v>1.6499949999999899</v>
      </c>
      <c r="P43" s="8"/>
      <c r="Q43" s="8">
        <f>SUM(B42-Q41)</f>
        <v>-7.3200050000000374</v>
      </c>
    </row>
    <row r="44" spans="1:28">
      <c r="K44" s="18" t="s">
        <v>67</v>
      </c>
      <c r="L44" s="18"/>
      <c r="M44" s="18"/>
      <c r="N44" s="18"/>
      <c r="O44" s="18"/>
      <c r="P44" s="18"/>
      <c r="Q44" s="18">
        <f>SUM(M43+O43+Q43+Q21)</f>
        <v>5924.1744550000003</v>
      </c>
    </row>
    <row r="45" spans="1:28">
      <c r="A45" s="17"/>
      <c r="B45" s="17"/>
      <c r="C45" s="17"/>
      <c r="D45" s="17"/>
      <c r="E45" s="17"/>
      <c r="F45" s="17"/>
      <c r="G45" s="17"/>
      <c r="K45" s="69" t="s">
        <v>84</v>
      </c>
      <c r="L45" s="69"/>
      <c r="M45" s="69"/>
      <c r="N45" s="69"/>
      <c r="O45" s="69"/>
      <c r="P45" s="19">
        <v>0</v>
      </c>
      <c r="Q45">
        <f>P45-D40</f>
        <v>-144.09001499999999</v>
      </c>
    </row>
    <row r="46" spans="1:28" s="17" customFormat="1">
      <c r="A46"/>
      <c r="B46"/>
      <c r="C46"/>
      <c r="D46"/>
      <c r="E46"/>
      <c r="F46"/>
      <c r="G46"/>
    </row>
    <row r="47" spans="1:28" ht="24" thickBot="1">
      <c r="A47" s="71" t="s">
        <v>812</v>
      </c>
      <c r="B47" s="72"/>
      <c r="C47" s="72"/>
      <c r="D47" s="72"/>
      <c r="E47" s="72"/>
      <c r="F47" s="72"/>
      <c r="G47" s="72"/>
    </row>
    <row r="48" spans="1:28" ht="24" thickBot="1">
      <c r="K48" s="66" t="s">
        <v>670</v>
      </c>
      <c r="L48" s="67"/>
      <c r="M48" s="67"/>
      <c r="N48" s="67"/>
      <c r="O48" s="67"/>
      <c r="P48" s="67"/>
      <c r="Q48" s="68"/>
      <c r="R48" s="13"/>
      <c r="S48" s="12"/>
    </row>
    <row r="49" spans="1:28" ht="15.75" thickBot="1">
      <c r="A49" s="3" t="s">
        <v>0</v>
      </c>
      <c r="B49" s="4" t="s">
        <v>1</v>
      </c>
      <c r="C49" s="4" t="s">
        <v>2</v>
      </c>
      <c r="D49" s="4" t="s">
        <v>3</v>
      </c>
      <c r="E49" s="4" t="s">
        <v>4</v>
      </c>
      <c r="F49" s="4" t="s">
        <v>689</v>
      </c>
      <c r="G49" s="5" t="s">
        <v>690</v>
      </c>
      <c r="R49" s="14"/>
      <c r="S49" s="12"/>
    </row>
    <row r="50" spans="1:28" ht="15.75" thickBot="1">
      <c r="A50" s="6"/>
      <c r="B50" s="2" t="s">
        <v>78</v>
      </c>
      <c r="C50" s="40">
        <v>61.75</v>
      </c>
      <c r="D50" s="2">
        <f t="shared" ref="D50:D63" si="4">(C50*0.094)+(C50*0.011)+(C50*0.0685)</f>
        <v>10.713625</v>
      </c>
      <c r="E50" s="42">
        <f t="shared" ref="E50:E63" si="5">C50-D50</f>
        <v>51.036375</v>
      </c>
      <c r="F50" s="42"/>
      <c r="G50" s="44" t="s">
        <v>715</v>
      </c>
      <c r="K50" s="3" t="s">
        <v>45</v>
      </c>
      <c r="L50" s="64" t="s">
        <v>70</v>
      </c>
      <c r="M50" s="64"/>
      <c r="N50" s="64" t="s">
        <v>71</v>
      </c>
      <c r="O50" s="64"/>
      <c r="P50" s="64" t="s">
        <v>72</v>
      </c>
      <c r="Q50" s="65"/>
      <c r="R50" s="15"/>
      <c r="S50" s="12"/>
    </row>
    <row r="51" spans="1:28">
      <c r="A51" s="7"/>
      <c r="B51" s="1" t="s">
        <v>79</v>
      </c>
      <c r="C51" s="37">
        <v>30.4</v>
      </c>
      <c r="D51" s="40">
        <f t="shared" si="4"/>
        <v>5.2744</v>
      </c>
      <c r="E51" s="31">
        <f t="shared" si="5"/>
        <v>25.125599999999999</v>
      </c>
      <c r="F51" s="31"/>
      <c r="G51" s="44" t="s">
        <v>715</v>
      </c>
      <c r="K51" s="2" t="s">
        <v>49</v>
      </c>
      <c r="L51" s="2"/>
      <c r="M51" s="2">
        <v>800</v>
      </c>
      <c r="N51" s="2"/>
      <c r="O51" s="2">
        <v>800</v>
      </c>
      <c r="P51" s="2"/>
      <c r="Q51" s="2">
        <v>800</v>
      </c>
      <c r="R51" s="14"/>
      <c r="S51" s="12"/>
      <c r="U51" t="s">
        <v>646</v>
      </c>
    </row>
    <row r="52" spans="1:28">
      <c r="A52" s="7"/>
      <c r="B52" s="1" t="s">
        <v>80</v>
      </c>
      <c r="C52" s="37">
        <v>288.32</v>
      </c>
      <c r="D52" s="40">
        <f t="shared" si="4"/>
        <v>50.023520000000005</v>
      </c>
      <c r="E52" s="31">
        <f t="shared" si="5"/>
        <v>238.29647999999997</v>
      </c>
      <c r="F52" s="31"/>
      <c r="G52" s="44" t="s">
        <v>715</v>
      </c>
      <c r="K52" s="1" t="s">
        <v>51</v>
      </c>
      <c r="L52" s="1"/>
      <c r="M52" s="1"/>
      <c r="N52" s="1"/>
      <c r="O52" s="1"/>
      <c r="P52" s="1"/>
      <c r="Q52" s="1"/>
      <c r="R52" s="14"/>
      <c r="S52" s="12"/>
      <c r="U52" t="s">
        <v>641</v>
      </c>
      <c r="V52" t="s">
        <v>642</v>
      </c>
      <c r="W52" t="s">
        <v>644</v>
      </c>
      <c r="X52" t="s">
        <v>643</v>
      </c>
      <c r="Z52" t="s">
        <v>645</v>
      </c>
    </row>
    <row r="53" spans="1:28">
      <c r="A53" s="7"/>
      <c r="B53" s="1" t="s">
        <v>81</v>
      </c>
      <c r="C53" s="37">
        <v>233.7</v>
      </c>
      <c r="D53" s="40">
        <f t="shared" si="4"/>
        <v>40.546949999999995</v>
      </c>
      <c r="E53" s="31">
        <f t="shared" si="5"/>
        <v>193.15305000000001</v>
      </c>
      <c r="F53" s="31"/>
      <c r="G53" s="44" t="s">
        <v>715</v>
      </c>
      <c r="K53" s="1" t="s">
        <v>56</v>
      </c>
      <c r="L53" s="1"/>
      <c r="M53" s="1"/>
      <c r="N53" s="1"/>
      <c r="O53" s="1">
        <v>49.1</v>
      </c>
      <c r="P53" s="1"/>
      <c r="Q53" s="1">
        <v>53.43</v>
      </c>
      <c r="R53" s="14"/>
      <c r="S53" s="12"/>
      <c r="U53">
        <f>SUM(C50:C55)</f>
        <v>800.37</v>
      </c>
      <c r="V53">
        <f>SUM(D50:D55)</f>
        <v>138.864195</v>
      </c>
      <c r="W53" s="32">
        <f>U53*0.011</f>
        <v>8.8040699999999994</v>
      </c>
      <c r="X53" s="32">
        <f>U53-V53-W53</f>
        <v>652.70173499999999</v>
      </c>
      <c r="Z53">
        <v>924.92</v>
      </c>
      <c r="AA53" t="s">
        <v>658</v>
      </c>
      <c r="AB53">
        <v>924.92</v>
      </c>
    </row>
    <row r="54" spans="1:28">
      <c r="A54" s="7"/>
      <c r="B54" s="1" t="s">
        <v>82</v>
      </c>
      <c r="C54" s="37">
        <v>58.9</v>
      </c>
      <c r="D54" s="40">
        <f t="shared" si="4"/>
        <v>10.219149999999999</v>
      </c>
      <c r="E54" s="31">
        <f t="shared" si="5"/>
        <v>48.68085</v>
      </c>
      <c r="F54" s="31"/>
      <c r="G54" s="44" t="s">
        <v>715</v>
      </c>
      <c r="K54" s="1" t="s">
        <v>53</v>
      </c>
      <c r="L54" s="1"/>
      <c r="M54" s="1">
        <v>26.31</v>
      </c>
      <c r="N54" s="1"/>
      <c r="O54" s="1">
        <v>26.31</v>
      </c>
      <c r="P54" s="1"/>
      <c r="Q54" s="1">
        <v>26.31</v>
      </c>
      <c r="R54" s="14"/>
      <c r="S54" s="12"/>
      <c r="V54" s="32"/>
      <c r="W54" s="32"/>
      <c r="X54" s="32"/>
      <c r="Z54">
        <v>0</v>
      </c>
      <c r="AA54" t="s">
        <v>659</v>
      </c>
      <c r="AB54">
        <v>741.23</v>
      </c>
    </row>
    <row r="55" spans="1:28">
      <c r="A55" s="7"/>
      <c r="B55" s="1" t="s">
        <v>83</v>
      </c>
      <c r="C55" s="37">
        <v>127.3</v>
      </c>
      <c r="D55" s="40">
        <f t="shared" si="4"/>
        <v>22.086550000000003</v>
      </c>
      <c r="E55" s="31">
        <f t="shared" si="5"/>
        <v>105.21344999999999</v>
      </c>
      <c r="F55" s="31"/>
      <c r="G55" s="44" t="s">
        <v>715</v>
      </c>
      <c r="K55" s="1" t="s">
        <v>54</v>
      </c>
      <c r="L55" s="1"/>
      <c r="M55" s="1">
        <v>50</v>
      </c>
      <c r="N55" s="1"/>
      <c r="O55" s="1">
        <v>50</v>
      </c>
      <c r="P55" s="1"/>
      <c r="Q55" s="1">
        <v>50</v>
      </c>
      <c r="R55" s="14"/>
      <c r="S55" s="12"/>
      <c r="V55" s="32"/>
      <c r="W55" s="32"/>
      <c r="X55" s="32">
        <f>SUM(E53:E60)</f>
        <v>347.04734999999999</v>
      </c>
      <c r="Z55">
        <v>416.46</v>
      </c>
      <c r="AA55" t="s">
        <v>660</v>
      </c>
      <c r="AB55">
        <v>416.46</v>
      </c>
    </row>
    <row r="56" spans="1:28">
      <c r="A56" s="7"/>
      <c r="B56" s="1"/>
      <c r="C56" s="1"/>
      <c r="D56" s="1"/>
      <c r="E56" s="1"/>
      <c r="F56" s="1"/>
      <c r="G56" s="1"/>
      <c r="K56" s="1" t="s">
        <v>55</v>
      </c>
      <c r="L56" s="1"/>
      <c r="M56" s="1">
        <v>6</v>
      </c>
      <c r="N56" s="1"/>
      <c r="O56" s="1">
        <v>6</v>
      </c>
      <c r="P56" s="1"/>
      <c r="Q56" s="1">
        <v>6</v>
      </c>
      <c r="R56" s="14"/>
      <c r="S56" s="12"/>
      <c r="V56" s="32"/>
      <c r="W56" s="32"/>
      <c r="X56" s="32"/>
    </row>
    <row r="57" spans="1:28">
      <c r="A57" s="1"/>
      <c r="B57" s="1"/>
      <c r="C57" s="1"/>
      <c r="D57" s="1"/>
      <c r="E57" s="1"/>
      <c r="F57" s="1"/>
      <c r="G57" s="1"/>
      <c r="K57" s="1" t="s">
        <v>56</v>
      </c>
      <c r="L57" s="1"/>
      <c r="M57" s="1">
        <v>31.9</v>
      </c>
      <c r="N57" s="1"/>
      <c r="O57" s="1">
        <v>31.9</v>
      </c>
      <c r="P57" s="1"/>
      <c r="Q57" s="1">
        <v>31.9</v>
      </c>
      <c r="R57" s="14"/>
      <c r="S57" s="12"/>
      <c r="V57" s="32"/>
      <c r="W57" s="32"/>
      <c r="X57" s="32"/>
      <c r="Z57">
        <f>SUM(Z53:Z56)</f>
        <v>1341.3799999999999</v>
      </c>
      <c r="AB57">
        <f>SUM(AB53:AB56)</f>
        <v>2082.61</v>
      </c>
    </row>
    <row r="58" spans="1:28">
      <c r="A58" s="1"/>
      <c r="B58" s="34"/>
      <c r="C58" s="34"/>
      <c r="D58" s="34"/>
      <c r="E58" s="45"/>
      <c r="F58" s="56"/>
      <c r="G58" s="45"/>
      <c r="K58" s="1" t="s">
        <v>58</v>
      </c>
      <c r="L58" s="1"/>
      <c r="M58" s="1">
        <v>12.36</v>
      </c>
      <c r="N58" s="1"/>
      <c r="O58" s="1">
        <v>20.6</v>
      </c>
      <c r="P58" s="1"/>
      <c r="Q58" s="1">
        <v>12.36</v>
      </c>
      <c r="R58" s="14"/>
      <c r="S58" s="12"/>
    </row>
    <row r="59" spans="1:28">
      <c r="A59" s="1"/>
      <c r="C59" s="37"/>
      <c r="D59" s="40">
        <f t="shared" si="4"/>
        <v>0</v>
      </c>
      <c r="E59" s="50">
        <f t="shared" si="5"/>
        <v>0</v>
      </c>
      <c r="F59" s="50"/>
      <c r="G59" s="50"/>
      <c r="K59" s="1" t="s">
        <v>59</v>
      </c>
      <c r="L59" s="1"/>
      <c r="M59" s="1">
        <v>8.5</v>
      </c>
      <c r="N59" s="1"/>
      <c r="O59" s="1"/>
      <c r="P59" s="1"/>
      <c r="Q59" s="1">
        <v>8.5</v>
      </c>
      <c r="R59" s="14"/>
      <c r="S59" s="12"/>
    </row>
    <row r="60" spans="1:28">
      <c r="A60" s="1"/>
      <c r="B60" s="1"/>
      <c r="C60" s="39"/>
      <c r="D60" s="40">
        <f t="shared" si="4"/>
        <v>0</v>
      </c>
      <c r="E60" s="50">
        <f t="shared" si="5"/>
        <v>0</v>
      </c>
      <c r="F60" s="50"/>
      <c r="G60" s="50"/>
      <c r="K60" s="1" t="s">
        <v>65</v>
      </c>
      <c r="L60" s="1"/>
      <c r="M60" s="1"/>
      <c r="N60" s="1"/>
      <c r="O60" s="1"/>
      <c r="P60" s="1"/>
      <c r="Q60" s="1"/>
      <c r="R60" s="14"/>
      <c r="S60" s="12"/>
    </row>
    <row r="61" spans="1:28">
      <c r="A61" s="1"/>
      <c r="B61" s="1"/>
      <c r="C61" s="39"/>
      <c r="D61" s="40">
        <f t="shared" si="4"/>
        <v>0</v>
      </c>
      <c r="E61" s="31">
        <f t="shared" si="5"/>
        <v>0</v>
      </c>
      <c r="F61" s="31"/>
      <c r="G61" s="42"/>
      <c r="K61" s="1" t="s">
        <v>66</v>
      </c>
      <c r="L61" s="1"/>
      <c r="M61" s="1"/>
      <c r="N61" s="1"/>
      <c r="O61" s="1"/>
      <c r="P61" s="1"/>
      <c r="Q61" s="1"/>
      <c r="R61" s="14"/>
      <c r="S61" s="12"/>
    </row>
    <row r="62" spans="1:28">
      <c r="A62" s="1"/>
      <c r="B62" s="1"/>
      <c r="C62" s="39"/>
      <c r="D62" s="40">
        <f t="shared" si="4"/>
        <v>0</v>
      </c>
      <c r="E62" s="31">
        <f t="shared" si="5"/>
        <v>0</v>
      </c>
      <c r="F62" s="31"/>
      <c r="G62" s="50"/>
      <c r="K62" s="1"/>
      <c r="L62" s="1"/>
      <c r="M62" s="1"/>
      <c r="N62" s="1"/>
      <c r="O62" s="1"/>
      <c r="P62" s="1"/>
      <c r="Q62" s="1"/>
      <c r="R62" s="14"/>
      <c r="S62" s="12"/>
    </row>
    <row r="63" spans="1:28">
      <c r="C63">
        <f>SUM(C50:C56)</f>
        <v>800.37</v>
      </c>
      <c r="D63" s="2">
        <f t="shared" si="4"/>
        <v>138.864195</v>
      </c>
      <c r="E63" s="31">
        <f t="shared" si="5"/>
        <v>661.50580500000001</v>
      </c>
      <c r="K63" s="1"/>
      <c r="L63" s="1"/>
      <c r="M63" s="1"/>
      <c r="N63" s="1"/>
      <c r="O63" s="1"/>
      <c r="P63" s="1"/>
      <c r="Q63" s="1"/>
      <c r="R63" s="14"/>
      <c r="S63" s="12"/>
    </row>
    <row r="64" spans="1:28">
      <c r="M64">
        <f>SUM(M50:M63)</f>
        <v>935.06999999999994</v>
      </c>
      <c r="O64">
        <f>SUM(O50:O63)</f>
        <v>983.91</v>
      </c>
      <c r="Q64">
        <f>SUM(Q50:Q63)</f>
        <v>988.49999999999989</v>
      </c>
      <c r="R64" s="14"/>
      <c r="S64" s="12"/>
    </row>
    <row r="65" spans="1:31">
      <c r="A65" s="18" t="s">
        <v>34</v>
      </c>
      <c r="B65" s="18">
        <f>E63/3</f>
        <v>220.501935</v>
      </c>
      <c r="D65">
        <f>C63-D63</f>
        <v>661.50580500000001</v>
      </c>
      <c r="R65" s="14"/>
      <c r="S65" s="12"/>
    </row>
    <row r="66" spans="1:31">
      <c r="K66" s="8" t="s">
        <v>50</v>
      </c>
      <c r="L66" s="8"/>
      <c r="M66" s="8">
        <f>B65-M64</f>
        <v>-714.56806499999993</v>
      </c>
      <c r="N66" s="8"/>
      <c r="O66" s="8">
        <f>SUM(B65-O64)</f>
        <v>-763.40806499999997</v>
      </c>
      <c r="P66" s="8"/>
      <c r="Q66" s="8">
        <f>SUM(B65-Q64)</f>
        <v>-767.99806499999988</v>
      </c>
      <c r="R66" s="16"/>
      <c r="S66" s="12"/>
    </row>
    <row r="67" spans="1:31">
      <c r="K67" s="18" t="s">
        <v>67</v>
      </c>
      <c r="L67" s="18"/>
      <c r="M67" s="18"/>
      <c r="N67" s="18"/>
      <c r="O67" s="18"/>
      <c r="P67" s="18"/>
      <c r="Q67" s="18">
        <f>SUM(M66+O66+Q66+Q45)</f>
        <v>-2390.0642099999995</v>
      </c>
      <c r="R67" s="14"/>
      <c r="S67" s="12"/>
    </row>
    <row r="68" spans="1:31">
      <c r="A68" s="10"/>
      <c r="B68" s="10"/>
      <c r="C68" s="10"/>
      <c r="D68" s="10"/>
      <c r="E68" s="10"/>
      <c r="F68" s="10"/>
      <c r="G68" s="10"/>
      <c r="K68" s="69" t="s">
        <v>85</v>
      </c>
      <c r="L68" s="69"/>
      <c r="M68" s="69"/>
      <c r="N68" s="69"/>
      <c r="O68" s="69"/>
      <c r="P68" s="19">
        <f>Q45+Q67</f>
        <v>-2534.1542249999993</v>
      </c>
      <c r="Q68">
        <f>P68-D63</f>
        <v>-2673.0184199999994</v>
      </c>
      <c r="R68" s="14"/>
      <c r="S68" s="12"/>
    </row>
    <row r="69" spans="1:31" s="10" customFormat="1">
      <c r="A69"/>
      <c r="B69"/>
      <c r="C69"/>
      <c r="D69"/>
      <c r="E69"/>
      <c r="F69"/>
      <c r="G69"/>
      <c r="R69" s="12"/>
      <c r="S69" s="12"/>
    </row>
    <row r="70" spans="1:31" ht="24" thickBot="1">
      <c r="A70" s="71" t="s">
        <v>813</v>
      </c>
      <c r="B70" s="72"/>
      <c r="C70" s="72"/>
      <c r="D70" s="72"/>
      <c r="E70" s="72"/>
      <c r="F70" s="72"/>
      <c r="G70" s="72"/>
      <c r="R70" s="14"/>
      <c r="S70" s="12"/>
    </row>
    <row r="71" spans="1:31" ht="24" thickBot="1">
      <c r="K71" s="66" t="s">
        <v>672</v>
      </c>
      <c r="L71" s="67"/>
      <c r="M71" s="67"/>
      <c r="N71" s="67"/>
      <c r="O71" s="67"/>
      <c r="P71" s="67"/>
      <c r="Q71" s="68"/>
      <c r="R71" s="13"/>
      <c r="S71" s="12"/>
    </row>
    <row r="72" spans="1:31" ht="15.75" thickBot="1">
      <c r="A72" s="3" t="s">
        <v>0</v>
      </c>
      <c r="B72" s="4" t="s">
        <v>1</v>
      </c>
      <c r="C72" s="4" t="s">
        <v>2</v>
      </c>
      <c r="D72" s="4" t="s">
        <v>3</v>
      </c>
      <c r="E72" s="4" t="s">
        <v>4</v>
      </c>
      <c r="F72" s="4" t="s">
        <v>689</v>
      </c>
      <c r="G72" s="5" t="s">
        <v>690</v>
      </c>
      <c r="R72" s="14"/>
      <c r="S72" s="12"/>
    </row>
    <row r="73" spans="1:31" ht="15.75" thickBot="1">
      <c r="A73" s="6"/>
      <c r="B73" s="1" t="s">
        <v>87</v>
      </c>
      <c r="C73" s="1">
        <v>175.75</v>
      </c>
      <c r="D73" s="2">
        <f t="shared" ref="D73:D88" si="6">(C73*0.094)+(C73*0.011)+(C73*0.0685)</f>
        <v>30.492625</v>
      </c>
      <c r="E73" s="31">
        <f>C73-D73</f>
        <v>145.257375</v>
      </c>
      <c r="F73" s="46"/>
      <c r="G73" s="44" t="s">
        <v>715</v>
      </c>
      <c r="K73" s="3" t="s">
        <v>45</v>
      </c>
      <c r="L73" s="64" t="s">
        <v>60</v>
      </c>
      <c r="M73" s="64"/>
      <c r="N73" s="64" t="s">
        <v>61</v>
      </c>
      <c r="O73" s="64"/>
      <c r="P73" s="64" t="s">
        <v>62</v>
      </c>
      <c r="Q73" s="65"/>
      <c r="R73" s="15"/>
      <c r="S73" s="12"/>
    </row>
    <row r="74" spans="1:31">
      <c r="A74" s="7"/>
      <c r="B74" s="1" t="s">
        <v>88</v>
      </c>
      <c r="C74" s="37">
        <v>128.06</v>
      </c>
      <c r="D74" s="40">
        <f t="shared" si="6"/>
        <v>22.218409999999999</v>
      </c>
      <c r="E74" s="50">
        <f t="shared" ref="E74:E88" si="7">C74-D74</f>
        <v>105.84159</v>
      </c>
      <c r="F74" s="60"/>
      <c r="G74" s="44" t="s">
        <v>715</v>
      </c>
      <c r="K74" s="2" t="s">
        <v>49</v>
      </c>
      <c r="L74" s="2"/>
      <c r="M74" s="2">
        <v>800</v>
      </c>
      <c r="N74" s="2"/>
      <c r="O74" s="2">
        <v>800</v>
      </c>
      <c r="P74" s="2"/>
      <c r="Q74" s="2">
        <v>800</v>
      </c>
      <c r="R74" s="14"/>
      <c r="S74" s="12"/>
    </row>
    <row r="75" spans="1:31">
      <c r="A75" s="7"/>
      <c r="B75" s="1" t="s">
        <v>89</v>
      </c>
      <c r="C75" s="59">
        <v>287.39999999999998</v>
      </c>
      <c r="D75" s="55">
        <f t="shared" si="6"/>
        <v>49.863900000000001</v>
      </c>
      <c r="E75" s="45">
        <f t="shared" si="7"/>
        <v>237.53609999999998</v>
      </c>
      <c r="F75" s="58"/>
      <c r="G75" s="44" t="s">
        <v>715</v>
      </c>
      <c r="K75" s="1" t="s">
        <v>51</v>
      </c>
      <c r="L75" s="1"/>
      <c r="M75" s="1"/>
      <c r="N75" s="1"/>
      <c r="O75" s="1"/>
      <c r="P75" s="1"/>
      <c r="Q75" s="1"/>
      <c r="R75" s="14"/>
      <c r="S75" s="12"/>
    </row>
    <row r="76" spans="1:31">
      <c r="A76" s="7"/>
      <c r="B76" s="1" t="s">
        <v>90</v>
      </c>
      <c r="C76" s="1">
        <v>168.34</v>
      </c>
      <c r="D76" s="2">
        <f t="shared" si="6"/>
        <v>29.206989999999998</v>
      </c>
      <c r="E76" s="31">
        <f t="shared" si="7"/>
        <v>139.13301000000001</v>
      </c>
      <c r="F76" s="46"/>
      <c r="G76" s="44" t="s">
        <v>715</v>
      </c>
      <c r="K76" s="1" t="s">
        <v>56</v>
      </c>
      <c r="L76" s="1"/>
      <c r="M76" s="1"/>
      <c r="N76" s="1"/>
      <c r="O76" s="1">
        <v>49.1</v>
      </c>
      <c r="P76" s="1"/>
      <c r="Q76" s="1">
        <v>53.43</v>
      </c>
      <c r="R76" s="14"/>
      <c r="S76" s="12"/>
      <c r="AC76">
        <v>1</v>
      </c>
      <c r="AE76" t="s">
        <v>794</v>
      </c>
    </row>
    <row r="77" spans="1:31">
      <c r="A77" s="7"/>
      <c r="B77" s="1" t="s">
        <v>91</v>
      </c>
      <c r="C77" s="37">
        <v>52.25</v>
      </c>
      <c r="D77" s="40">
        <f t="shared" si="6"/>
        <v>9.0653749999999995</v>
      </c>
      <c r="E77" s="50">
        <f t="shared" si="7"/>
        <v>43.184624999999997</v>
      </c>
      <c r="F77" s="60"/>
      <c r="G77" s="44" t="s">
        <v>715</v>
      </c>
      <c r="K77" s="1" t="s">
        <v>53</v>
      </c>
      <c r="L77" s="1"/>
      <c r="M77" s="1">
        <v>26.31</v>
      </c>
      <c r="N77" s="1"/>
      <c r="O77" s="1">
        <v>26.31</v>
      </c>
      <c r="P77" s="1"/>
      <c r="Q77" s="1">
        <v>26.31</v>
      </c>
      <c r="R77" s="14"/>
      <c r="S77" s="12"/>
      <c r="AC77">
        <v>2</v>
      </c>
      <c r="AE77" t="s">
        <v>794</v>
      </c>
    </row>
    <row r="78" spans="1:31">
      <c r="A78" s="7"/>
      <c r="B78" s="1" t="s">
        <v>92</v>
      </c>
      <c r="C78" s="59">
        <v>391.4</v>
      </c>
      <c r="D78" s="55">
        <f t="shared" si="6"/>
        <v>67.907899999999998</v>
      </c>
      <c r="E78" s="45">
        <f t="shared" si="7"/>
        <v>323.49209999999999</v>
      </c>
      <c r="F78" s="58"/>
      <c r="G78" s="44" t="s">
        <v>715</v>
      </c>
      <c r="K78" s="1" t="s">
        <v>54</v>
      </c>
      <c r="L78" s="1"/>
      <c r="M78" s="1">
        <v>50</v>
      </c>
      <c r="N78" s="1"/>
      <c r="O78" s="1">
        <v>50</v>
      </c>
      <c r="P78" s="1"/>
      <c r="Q78" s="1">
        <v>50</v>
      </c>
      <c r="R78" s="14"/>
      <c r="S78" s="12"/>
      <c r="AC78">
        <v>3</v>
      </c>
      <c r="AE78" t="s">
        <v>794</v>
      </c>
    </row>
    <row r="79" spans="1:31">
      <c r="A79" s="7"/>
      <c r="B79" s="1"/>
      <c r="C79" s="35"/>
      <c r="D79" s="40"/>
      <c r="E79" s="50"/>
      <c r="F79" s="50"/>
      <c r="G79" s="51"/>
      <c r="K79" s="1" t="s">
        <v>55</v>
      </c>
      <c r="L79" s="1"/>
      <c r="M79" s="1">
        <v>6</v>
      </c>
      <c r="N79" s="1"/>
      <c r="O79" s="1">
        <v>6</v>
      </c>
      <c r="P79" s="1"/>
      <c r="Q79" s="1">
        <v>6</v>
      </c>
      <c r="R79" s="14"/>
      <c r="S79" s="12"/>
      <c r="AC79">
        <v>4</v>
      </c>
      <c r="AE79" t="s">
        <v>794</v>
      </c>
    </row>
    <row r="80" spans="1:31">
      <c r="A80" s="7"/>
      <c r="B80" s="35"/>
      <c r="C80" s="35"/>
      <c r="D80" s="40"/>
      <c r="E80" s="50"/>
      <c r="F80" s="60"/>
      <c r="G80" s="51"/>
      <c r="K80" s="1" t="s">
        <v>56</v>
      </c>
      <c r="L80" s="1"/>
      <c r="M80" s="1">
        <v>31.9</v>
      </c>
      <c r="N80" s="1"/>
      <c r="O80" s="1">
        <v>31.9</v>
      </c>
      <c r="P80" s="1"/>
      <c r="Q80" s="1">
        <v>31.9</v>
      </c>
      <c r="R80" s="14"/>
      <c r="S80" s="12"/>
      <c r="AC80">
        <v>5</v>
      </c>
      <c r="AE80" t="s">
        <v>794</v>
      </c>
    </row>
    <row r="81" spans="1:31">
      <c r="A81" s="1"/>
      <c r="B81" s="33"/>
      <c r="C81" s="34"/>
      <c r="D81" s="34"/>
      <c r="E81" s="45"/>
      <c r="F81" s="58"/>
      <c r="G81" s="44"/>
      <c r="K81" s="1" t="s">
        <v>58</v>
      </c>
      <c r="L81" s="1"/>
      <c r="M81" s="1">
        <v>12.36</v>
      </c>
      <c r="N81" s="1"/>
      <c r="O81" s="1">
        <v>20.6</v>
      </c>
      <c r="P81" s="1"/>
      <c r="Q81" s="1">
        <v>12.36</v>
      </c>
      <c r="R81" s="14"/>
      <c r="S81" s="12"/>
      <c r="AC81">
        <v>6</v>
      </c>
      <c r="AE81" t="s">
        <v>794</v>
      </c>
    </row>
    <row r="82" spans="1:31">
      <c r="A82" s="1"/>
      <c r="B82" s="33"/>
      <c r="C82" s="34"/>
      <c r="D82" s="55"/>
      <c r="E82" s="45"/>
      <c r="F82" s="56"/>
      <c r="G82" s="44"/>
      <c r="K82" s="1" t="s">
        <v>59</v>
      </c>
      <c r="L82" s="1"/>
      <c r="M82" s="1">
        <v>8.5</v>
      </c>
      <c r="N82" s="1"/>
      <c r="O82" s="1"/>
      <c r="P82" s="1"/>
      <c r="Q82" s="1">
        <v>8.5</v>
      </c>
      <c r="R82" s="14"/>
      <c r="S82" s="12"/>
      <c r="AC82">
        <v>7</v>
      </c>
      <c r="AE82" t="s">
        <v>794</v>
      </c>
    </row>
    <row r="83" spans="1:31">
      <c r="A83" s="1"/>
      <c r="B83" s="33"/>
      <c r="C83" s="57"/>
      <c r="D83" s="55"/>
      <c r="E83" s="45"/>
      <c r="F83" s="58"/>
      <c r="G83" s="44"/>
      <c r="K83" s="1"/>
      <c r="L83" s="1"/>
      <c r="M83" s="1"/>
      <c r="N83" s="1"/>
      <c r="O83" s="1"/>
      <c r="P83" s="1"/>
      <c r="Q83" s="1"/>
      <c r="R83" s="11"/>
      <c r="S83" s="12"/>
      <c r="AC83">
        <v>8</v>
      </c>
      <c r="AE83" t="s">
        <v>794</v>
      </c>
    </row>
    <row r="84" spans="1:31">
      <c r="A84" s="1"/>
      <c r="B84" s="33"/>
      <c r="C84" s="57"/>
      <c r="D84" s="55"/>
      <c r="E84" s="45"/>
      <c r="F84" s="58"/>
      <c r="G84" s="44"/>
      <c r="K84" s="1"/>
      <c r="L84" s="1"/>
      <c r="M84" s="1"/>
      <c r="N84" s="1"/>
      <c r="O84" s="1"/>
      <c r="P84" s="1"/>
      <c r="Q84" s="1"/>
      <c r="R84" s="11"/>
      <c r="S84" s="12"/>
      <c r="AC84">
        <v>9</v>
      </c>
      <c r="AE84" t="s">
        <v>794</v>
      </c>
    </row>
    <row r="85" spans="1:31">
      <c r="A85" s="1"/>
      <c r="B85" s="33"/>
      <c r="C85" s="34"/>
      <c r="D85" s="34"/>
      <c r="E85" s="45"/>
      <c r="F85" s="58"/>
      <c r="G85" s="44"/>
      <c r="K85" s="1"/>
      <c r="L85" s="1"/>
      <c r="M85" s="1"/>
      <c r="N85" s="1"/>
      <c r="O85" s="1"/>
      <c r="P85" s="1"/>
      <c r="Q85" s="1"/>
      <c r="R85" s="11"/>
      <c r="S85" s="12"/>
      <c r="AC85">
        <v>10</v>
      </c>
      <c r="AE85" t="s">
        <v>794</v>
      </c>
    </row>
    <row r="86" spans="1:31">
      <c r="A86" s="1"/>
      <c r="B86" s="1"/>
      <c r="C86" s="35"/>
      <c r="D86" s="1"/>
      <c r="E86" s="31"/>
      <c r="F86" s="31"/>
      <c r="G86" s="49"/>
      <c r="K86" s="1"/>
      <c r="L86" s="1"/>
      <c r="M86" s="1"/>
      <c r="N86" s="1"/>
      <c r="O86" s="1"/>
      <c r="P86" s="1"/>
      <c r="Q86" s="1"/>
      <c r="R86" s="11"/>
      <c r="S86" s="12"/>
      <c r="AC86">
        <v>11</v>
      </c>
      <c r="AE86" t="s">
        <v>794</v>
      </c>
    </row>
    <row r="87" spans="1:31">
      <c r="A87" s="1"/>
      <c r="B87" s="1"/>
      <c r="C87" s="35"/>
      <c r="D87" s="2">
        <f t="shared" si="6"/>
        <v>0</v>
      </c>
      <c r="E87" s="31">
        <f t="shared" si="7"/>
        <v>0</v>
      </c>
      <c r="F87" s="31"/>
      <c r="G87" s="47"/>
      <c r="K87" s="1" t="s">
        <v>65</v>
      </c>
      <c r="L87" s="1"/>
      <c r="M87" s="1"/>
      <c r="N87" s="1"/>
      <c r="O87" s="1"/>
      <c r="P87" s="1"/>
      <c r="Q87" s="1"/>
      <c r="R87" s="11"/>
      <c r="S87" s="12"/>
      <c r="AC87">
        <v>12</v>
      </c>
      <c r="AE87" t="s">
        <v>794</v>
      </c>
    </row>
    <row r="88" spans="1:31">
      <c r="C88">
        <f>SUM(C73:C84)</f>
        <v>1203.2</v>
      </c>
      <c r="D88" s="2">
        <f t="shared" si="6"/>
        <v>208.7552</v>
      </c>
      <c r="E88" s="31">
        <f t="shared" si="7"/>
        <v>994.44479999999999</v>
      </c>
      <c r="K88" s="1" t="s">
        <v>66</v>
      </c>
      <c r="L88" s="1"/>
      <c r="M88" s="1"/>
      <c r="N88" s="1"/>
      <c r="O88" s="1"/>
      <c r="P88" s="1"/>
      <c r="Q88" s="1"/>
      <c r="R88" s="11"/>
      <c r="S88" s="12"/>
      <c r="AC88">
        <v>13</v>
      </c>
      <c r="AE88" t="s">
        <v>794</v>
      </c>
    </row>
    <row r="89" spans="1:31">
      <c r="M89">
        <f>SUM(M74:M88)</f>
        <v>935.06999999999994</v>
      </c>
      <c r="O89">
        <f>SUM(O74:O88)</f>
        <v>983.91</v>
      </c>
      <c r="Q89">
        <f>SUM(Q74:Q88)</f>
        <v>988.49999999999989</v>
      </c>
      <c r="R89" s="11"/>
      <c r="S89" s="12"/>
      <c r="AC89">
        <v>14</v>
      </c>
      <c r="AE89" t="s">
        <v>794</v>
      </c>
    </row>
    <row r="90" spans="1:31">
      <c r="A90" s="18" t="s">
        <v>34</v>
      </c>
      <c r="B90" s="18">
        <f>D90/3</f>
        <v>331.48160000000001</v>
      </c>
      <c r="D90">
        <f>C88-D88</f>
        <v>994.44479999999999</v>
      </c>
      <c r="R90" s="11"/>
      <c r="S90" s="12"/>
      <c r="AC90">
        <v>15</v>
      </c>
      <c r="AE90" t="s">
        <v>794</v>
      </c>
    </row>
    <row r="91" spans="1:31">
      <c r="K91" s="8" t="s">
        <v>50</v>
      </c>
      <c r="L91" s="8"/>
      <c r="M91" s="8">
        <f>B90-M89</f>
        <v>-603.58839999999987</v>
      </c>
      <c r="N91" s="8"/>
      <c r="O91" s="8">
        <f>SUM(B90-O89)</f>
        <v>-652.42840000000001</v>
      </c>
      <c r="P91" s="8"/>
      <c r="Q91" s="8">
        <f>SUM(B90-Q89)</f>
        <v>-657.01839999999993</v>
      </c>
      <c r="R91" s="16"/>
      <c r="S91" s="12"/>
      <c r="AC91">
        <v>16</v>
      </c>
      <c r="AE91" t="s">
        <v>794</v>
      </c>
    </row>
    <row r="92" spans="1:31">
      <c r="A92" s="11"/>
      <c r="B92" s="11"/>
      <c r="C92" s="11"/>
      <c r="D92" s="11"/>
      <c r="E92" s="11"/>
      <c r="F92" s="11"/>
      <c r="G92" s="11"/>
      <c r="K92" s="18" t="s">
        <v>67</v>
      </c>
      <c r="L92" s="18"/>
      <c r="M92" s="18"/>
      <c r="N92" s="18"/>
      <c r="O92" s="18"/>
      <c r="P92" s="18"/>
      <c r="Q92" s="18">
        <f>SUM(M91+O91+Q91+Q67)</f>
        <v>-4303.0994099999989</v>
      </c>
      <c r="R92" s="11"/>
      <c r="S92" s="12"/>
      <c r="AC92">
        <v>17</v>
      </c>
      <c r="AE92" t="s">
        <v>794</v>
      </c>
    </row>
    <row r="93" spans="1:31">
      <c r="A93" s="11"/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2"/>
      <c r="AC93">
        <v>18</v>
      </c>
      <c r="AE93" t="s">
        <v>794</v>
      </c>
    </row>
    <row r="94" spans="1:31">
      <c r="A94" s="11"/>
      <c r="B94" s="11"/>
      <c r="C94" s="11"/>
      <c r="D94" s="11"/>
      <c r="E94" s="11"/>
      <c r="F94" s="11"/>
      <c r="G94" s="11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2"/>
      <c r="AC94">
        <v>19</v>
      </c>
      <c r="AE94" t="s">
        <v>794</v>
      </c>
    </row>
    <row r="95" spans="1:31">
      <c r="A95" s="20"/>
      <c r="B95" s="20"/>
      <c r="C95" s="20">
        <f>SUM(C88+C40+C63+C17)</f>
        <v>15588.039999999999</v>
      </c>
      <c r="D95" s="20">
        <f>(C95*0.094)+(C95*0.011)+(C95*0.0685)</f>
        <v>2704.5249400000002</v>
      </c>
      <c r="E95" s="20"/>
      <c r="F95" s="20"/>
      <c r="G95" s="20"/>
      <c r="H95" s="11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2"/>
      <c r="AC95">
        <v>20</v>
      </c>
      <c r="AE95" t="s">
        <v>794</v>
      </c>
    </row>
    <row r="96" spans="1:31">
      <c r="A96" s="20" t="s">
        <v>96</v>
      </c>
      <c r="B96" s="20">
        <f>(C95+D101)/12</f>
        <v>1299.0033333333333</v>
      </c>
      <c r="C96" s="20"/>
      <c r="D96" s="20"/>
      <c r="E96" s="20"/>
      <c r="F96" s="20"/>
      <c r="G96" s="20"/>
      <c r="AC96">
        <v>21</v>
      </c>
      <c r="AE96" t="s">
        <v>794</v>
      </c>
    </row>
    <row r="97" spans="1:31">
      <c r="A97" s="20" t="s">
        <v>676</v>
      </c>
      <c r="B97" s="20">
        <f>(D97+D101)/12</f>
        <v>1073.6262549999999</v>
      </c>
      <c r="C97" s="20"/>
      <c r="D97" s="20">
        <f>C95-D95</f>
        <v>12883.515059999998</v>
      </c>
      <c r="E97" s="20"/>
      <c r="F97" s="20"/>
      <c r="G97" s="20"/>
      <c r="AC97">
        <v>22</v>
      </c>
      <c r="AE97" t="s">
        <v>794</v>
      </c>
    </row>
    <row r="98" spans="1:31">
      <c r="AC98">
        <v>23</v>
      </c>
      <c r="AE98" t="s">
        <v>794</v>
      </c>
    </row>
    <row r="99" spans="1:31">
      <c r="AC99">
        <v>24</v>
      </c>
      <c r="AE99" t="s">
        <v>794</v>
      </c>
    </row>
    <row r="100" spans="1:31">
      <c r="AC100">
        <v>24</v>
      </c>
      <c r="AE100" t="s">
        <v>794</v>
      </c>
    </row>
    <row r="101" spans="1:31">
      <c r="AC101">
        <v>25</v>
      </c>
      <c r="AE101" t="s">
        <v>794</v>
      </c>
    </row>
    <row r="102" spans="1:31">
      <c r="AC102">
        <v>26</v>
      </c>
      <c r="AE102" t="s">
        <v>794</v>
      </c>
    </row>
    <row r="103" spans="1:31">
      <c r="AC103">
        <v>27</v>
      </c>
      <c r="AE103" t="s">
        <v>794</v>
      </c>
    </row>
    <row r="104" spans="1:31">
      <c r="AC104">
        <v>28</v>
      </c>
      <c r="AE104" t="s">
        <v>794</v>
      </c>
    </row>
    <row r="105" spans="1:31">
      <c r="AC105">
        <v>29</v>
      </c>
      <c r="AE105" t="s">
        <v>794</v>
      </c>
    </row>
    <row r="106" spans="1:31">
      <c r="AC106">
        <v>30</v>
      </c>
      <c r="AE106" t="s">
        <v>794</v>
      </c>
    </row>
    <row r="107" spans="1:31">
      <c r="AC107">
        <v>31</v>
      </c>
      <c r="AE107" t="s">
        <v>794</v>
      </c>
    </row>
    <row r="108" spans="1:31">
      <c r="AC108">
        <v>32</v>
      </c>
      <c r="AE108" t="s">
        <v>794</v>
      </c>
    </row>
    <row r="109" spans="1:31">
      <c r="AC109">
        <v>33</v>
      </c>
      <c r="AE109" t="s">
        <v>794</v>
      </c>
    </row>
    <row r="110" spans="1:31">
      <c r="AC110">
        <v>34</v>
      </c>
      <c r="AE110" t="s">
        <v>794</v>
      </c>
    </row>
    <row r="111" spans="1:31">
      <c r="AC111">
        <v>35</v>
      </c>
      <c r="AE111" t="s">
        <v>794</v>
      </c>
    </row>
    <row r="112" spans="1:31">
      <c r="AC112">
        <v>36</v>
      </c>
      <c r="AE112" t="s">
        <v>794</v>
      </c>
    </row>
    <row r="113" spans="29:31">
      <c r="AC113">
        <v>37</v>
      </c>
      <c r="AE113" t="s">
        <v>794</v>
      </c>
    </row>
    <row r="114" spans="29:31">
      <c r="AC114">
        <v>38</v>
      </c>
      <c r="AE114" t="s">
        <v>794</v>
      </c>
    </row>
    <row r="115" spans="29:31">
      <c r="AC115">
        <v>39</v>
      </c>
      <c r="AE115" t="s">
        <v>794</v>
      </c>
    </row>
    <row r="116" spans="29:31">
      <c r="AC116">
        <v>40</v>
      </c>
      <c r="AE116" t="s">
        <v>794</v>
      </c>
    </row>
    <row r="117" spans="29:31">
      <c r="AC117">
        <v>41</v>
      </c>
      <c r="AE117" t="s">
        <v>794</v>
      </c>
    </row>
    <row r="118" spans="29:31">
      <c r="AC118">
        <v>42</v>
      </c>
      <c r="AE118" t="s">
        <v>794</v>
      </c>
    </row>
  </sheetData>
  <mergeCells count="22">
    <mergeCell ref="A47:G47"/>
    <mergeCell ref="A70:G70"/>
    <mergeCell ref="L73:M73"/>
    <mergeCell ref="N73:O73"/>
    <mergeCell ref="P73:Q73"/>
    <mergeCell ref="L50:M50"/>
    <mergeCell ref="N50:O50"/>
    <mergeCell ref="P50:Q50"/>
    <mergeCell ref="K68:O68"/>
    <mergeCell ref="K71:Q71"/>
    <mergeCell ref="L27:M27"/>
    <mergeCell ref="N27:O27"/>
    <mergeCell ref="P27:Q27"/>
    <mergeCell ref="K45:O45"/>
    <mergeCell ref="K48:Q48"/>
    <mergeCell ref="K25:Q25"/>
    <mergeCell ref="A1:E1"/>
    <mergeCell ref="K1:Q1"/>
    <mergeCell ref="L3:M3"/>
    <mergeCell ref="N3:O3"/>
    <mergeCell ref="P3:Q3"/>
    <mergeCell ref="A24:G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14"/>
  <sheetViews>
    <sheetView topLeftCell="A44" workbookViewId="0">
      <selection activeCell="A91" sqref="A91"/>
    </sheetView>
  </sheetViews>
  <sheetFormatPr baseColWidth="10" defaultRowHeight="15"/>
  <cols>
    <col min="1" max="1" width="95" bestFit="1" customWidth="1"/>
  </cols>
  <sheetData>
    <row r="1" spans="1:2">
      <c r="A1" s="23" t="s">
        <v>152</v>
      </c>
      <c r="B1" t="s">
        <v>121</v>
      </c>
    </row>
    <row r="2" spans="1:2">
      <c r="A2" s="23" t="s">
        <v>187</v>
      </c>
      <c r="B2" t="s">
        <v>121</v>
      </c>
    </row>
    <row r="3" spans="1:2">
      <c r="A3" s="23" t="s">
        <v>223</v>
      </c>
      <c r="B3" t="s">
        <v>121</v>
      </c>
    </row>
    <row r="4" spans="1:2">
      <c r="A4" s="23" t="s">
        <v>189</v>
      </c>
      <c r="B4" t="s">
        <v>121</v>
      </c>
    </row>
    <row r="5" spans="1:2">
      <c r="A5" s="23" t="s">
        <v>191</v>
      </c>
      <c r="B5" t="s">
        <v>121</v>
      </c>
    </row>
    <row r="6" spans="1:2">
      <c r="A6" s="23" t="s">
        <v>129</v>
      </c>
      <c r="B6" t="s">
        <v>121</v>
      </c>
    </row>
    <row r="7" spans="1:2">
      <c r="A7" s="23" t="s">
        <v>138</v>
      </c>
      <c r="B7" t="s">
        <v>121</v>
      </c>
    </row>
    <row r="8" spans="1:2">
      <c r="A8" s="23" t="s">
        <v>131</v>
      </c>
      <c r="B8" t="s">
        <v>121</v>
      </c>
    </row>
    <row r="9" spans="1:2">
      <c r="A9" s="23" t="s">
        <v>161</v>
      </c>
      <c r="B9" t="s">
        <v>121</v>
      </c>
    </row>
    <row r="10" spans="1:2">
      <c r="A10" s="23" t="s">
        <v>148</v>
      </c>
      <c r="B10" t="s">
        <v>121</v>
      </c>
    </row>
    <row r="11" spans="1:2">
      <c r="A11" s="23" t="s">
        <v>151</v>
      </c>
      <c r="B11" t="s">
        <v>121</v>
      </c>
    </row>
    <row r="12" spans="1:2">
      <c r="A12" s="23" t="s">
        <v>208</v>
      </c>
      <c r="B12" t="s">
        <v>121</v>
      </c>
    </row>
    <row r="13" spans="1:2">
      <c r="A13" s="23" t="s">
        <v>224</v>
      </c>
      <c r="B13" t="s">
        <v>121</v>
      </c>
    </row>
    <row r="14" spans="1:2">
      <c r="A14" s="23" t="s">
        <v>192</v>
      </c>
      <c r="B14" t="s">
        <v>121</v>
      </c>
    </row>
    <row r="15" spans="1:2">
      <c r="A15" s="23" t="s">
        <v>149</v>
      </c>
      <c r="B15" t="s">
        <v>121</v>
      </c>
    </row>
    <row r="16" spans="1:2">
      <c r="A16" s="23" t="s">
        <v>193</v>
      </c>
      <c r="B16" t="s">
        <v>121</v>
      </c>
    </row>
    <row r="17" spans="1:2">
      <c r="A17" s="23" t="s">
        <v>209</v>
      </c>
      <c r="B17" t="s">
        <v>121</v>
      </c>
    </row>
    <row r="18" spans="1:2">
      <c r="A18" s="23" t="s">
        <v>215</v>
      </c>
      <c r="B18" t="s">
        <v>121</v>
      </c>
    </row>
    <row r="19" spans="1:2">
      <c r="A19" s="23" t="s">
        <v>154</v>
      </c>
      <c r="B19" t="s">
        <v>121</v>
      </c>
    </row>
    <row r="20" spans="1:2">
      <c r="A20" s="23" t="s">
        <v>207</v>
      </c>
      <c r="B20" t="s">
        <v>121</v>
      </c>
    </row>
    <row r="21" spans="1:2">
      <c r="A21" s="23" t="s">
        <v>155</v>
      </c>
      <c r="B21" t="s">
        <v>121</v>
      </c>
    </row>
    <row r="22" spans="1:2">
      <c r="A22" s="23" t="s">
        <v>156</v>
      </c>
      <c r="B22" t="s">
        <v>121</v>
      </c>
    </row>
    <row r="23" spans="1:2">
      <c r="A23" s="23" t="s">
        <v>194</v>
      </c>
      <c r="B23" t="s">
        <v>121</v>
      </c>
    </row>
    <row r="24" spans="1:2">
      <c r="A24" t="s">
        <v>225</v>
      </c>
      <c r="B24" t="s">
        <v>121</v>
      </c>
    </row>
    <row r="25" spans="1:2">
      <c r="A25" s="23" t="s">
        <v>195</v>
      </c>
      <c r="B25" t="s">
        <v>121</v>
      </c>
    </row>
    <row r="26" spans="1:2">
      <c r="A26" s="23" t="s">
        <v>124</v>
      </c>
      <c r="B26" t="s">
        <v>121</v>
      </c>
    </row>
    <row r="27" spans="1:2">
      <c r="A27" s="23" t="s">
        <v>196</v>
      </c>
      <c r="B27" t="s">
        <v>121</v>
      </c>
    </row>
    <row r="28" spans="1:2">
      <c r="A28" s="23" t="s">
        <v>197</v>
      </c>
      <c r="B28" t="s">
        <v>121</v>
      </c>
    </row>
    <row r="29" spans="1:2">
      <c r="A29" s="23" t="s">
        <v>135</v>
      </c>
      <c r="B29" t="s">
        <v>121</v>
      </c>
    </row>
    <row r="30" spans="1:2">
      <c r="A30" s="23" t="s">
        <v>142</v>
      </c>
      <c r="B30" t="s">
        <v>121</v>
      </c>
    </row>
    <row r="31" spans="1:2">
      <c r="A31" s="23" t="s">
        <v>128</v>
      </c>
      <c r="B31" t="s">
        <v>121</v>
      </c>
    </row>
    <row r="32" spans="1:2">
      <c r="A32" s="23" t="s">
        <v>211</v>
      </c>
      <c r="B32" t="s">
        <v>121</v>
      </c>
    </row>
    <row r="33" spans="1:2">
      <c r="A33" s="23" t="s">
        <v>178</v>
      </c>
      <c r="B33" t="s">
        <v>121</v>
      </c>
    </row>
    <row r="34" spans="1:2">
      <c r="A34" s="23" t="s">
        <v>206</v>
      </c>
      <c r="B34" t="s">
        <v>121</v>
      </c>
    </row>
    <row r="35" spans="1:2">
      <c r="A35" s="23" t="s">
        <v>216</v>
      </c>
      <c r="B35" t="s">
        <v>121</v>
      </c>
    </row>
    <row r="36" spans="1:2">
      <c r="A36" s="23" t="s">
        <v>217</v>
      </c>
      <c r="B36" t="s">
        <v>121</v>
      </c>
    </row>
    <row r="37" spans="1:2">
      <c r="A37" s="23" t="s">
        <v>198</v>
      </c>
      <c r="B37" t="s">
        <v>121</v>
      </c>
    </row>
    <row r="38" spans="1:2">
      <c r="A38" s="23" t="s">
        <v>181</v>
      </c>
      <c r="B38" t="s">
        <v>121</v>
      </c>
    </row>
    <row r="39" spans="1:2">
      <c r="A39" s="23" t="s">
        <v>205</v>
      </c>
      <c r="B39" t="s">
        <v>121</v>
      </c>
    </row>
    <row r="40" spans="1:2">
      <c r="A40" s="23" t="s">
        <v>141</v>
      </c>
      <c r="B40" t="s">
        <v>121</v>
      </c>
    </row>
    <row r="41" spans="1:2">
      <c r="A41" s="23" t="s">
        <v>157</v>
      </c>
      <c r="B41" t="s">
        <v>121</v>
      </c>
    </row>
    <row r="42" spans="1:2">
      <c r="A42" s="23" t="s">
        <v>204</v>
      </c>
      <c r="B42" t="s">
        <v>121</v>
      </c>
    </row>
    <row r="43" spans="1:2">
      <c r="A43" s="23" t="s">
        <v>140</v>
      </c>
      <c r="B43" t="s">
        <v>121</v>
      </c>
    </row>
    <row r="44" spans="1:2">
      <c r="A44" s="23" t="s">
        <v>210</v>
      </c>
      <c r="B44" t="s">
        <v>121</v>
      </c>
    </row>
    <row r="45" spans="1:2">
      <c r="A45" s="23" t="s">
        <v>143</v>
      </c>
      <c r="B45" t="s">
        <v>121</v>
      </c>
    </row>
    <row r="46" spans="1:2">
      <c r="A46" s="23" t="s">
        <v>160</v>
      </c>
      <c r="B46" t="s">
        <v>121</v>
      </c>
    </row>
    <row r="47" spans="1:2">
      <c r="A47" s="23" t="s">
        <v>153</v>
      </c>
      <c r="B47" t="s">
        <v>121</v>
      </c>
    </row>
    <row r="48" spans="1:2">
      <c r="A48" s="23" t="s">
        <v>159</v>
      </c>
      <c r="B48" t="s">
        <v>121</v>
      </c>
    </row>
    <row r="49" spans="1:2">
      <c r="A49" s="23" t="s">
        <v>188</v>
      </c>
      <c r="B49" t="s">
        <v>121</v>
      </c>
    </row>
    <row r="50" spans="1:2">
      <c r="A50" s="23" t="s">
        <v>162</v>
      </c>
      <c r="B50" t="s">
        <v>121</v>
      </c>
    </row>
    <row r="51" spans="1:2">
      <c r="A51" s="23" t="s">
        <v>164</v>
      </c>
      <c r="B51" t="s">
        <v>121</v>
      </c>
    </row>
    <row r="52" spans="1:2">
      <c r="A52" s="23" t="s">
        <v>126</v>
      </c>
      <c r="B52" t="s">
        <v>121</v>
      </c>
    </row>
    <row r="53" spans="1:2">
      <c r="A53" s="23" t="s">
        <v>163</v>
      </c>
      <c r="B53" t="s">
        <v>121</v>
      </c>
    </row>
    <row r="54" spans="1:2">
      <c r="A54" s="23" t="s">
        <v>218</v>
      </c>
      <c r="B54" t="s">
        <v>121</v>
      </c>
    </row>
    <row r="55" spans="1:2">
      <c r="A55" s="23" t="s">
        <v>165</v>
      </c>
      <c r="B55" t="s">
        <v>121</v>
      </c>
    </row>
    <row r="56" spans="1:2">
      <c r="A56" s="23" t="s">
        <v>158</v>
      </c>
      <c r="B56" t="s">
        <v>121</v>
      </c>
    </row>
    <row r="57" spans="1:2">
      <c r="A57" s="23" t="s">
        <v>145</v>
      </c>
      <c r="B57" t="s">
        <v>121</v>
      </c>
    </row>
    <row r="58" spans="1:2">
      <c r="A58" s="23" t="s">
        <v>166</v>
      </c>
      <c r="B58" t="s">
        <v>121</v>
      </c>
    </row>
    <row r="59" spans="1:2">
      <c r="A59" s="23" t="s">
        <v>168</v>
      </c>
      <c r="B59" t="s">
        <v>121</v>
      </c>
    </row>
    <row r="60" spans="1:2">
      <c r="A60" s="23" t="s">
        <v>130</v>
      </c>
      <c r="B60" t="s">
        <v>121</v>
      </c>
    </row>
    <row r="61" spans="1:2">
      <c r="A61" s="23" t="s">
        <v>167</v>
      </c>
      <c r="B61" t="s">
        <v>121</v>
      </c>
    </row>
    <row r="62" spans="1:2">
      <c r="A62" s="23" t="s">
        <v>169</v>
      </c>
      <c r="B62" t="s">
        <v>121</v>
      </c>
    </row>
    <row r="63" spans="1:2">
      <c r="A63" s="23" t="s">
        <v>134</v>
      </c>
      <c r="B63" t="s">
        <v>121</v>
      </c>
    </row>
    <row r="64" spans="1:2">
      <c r="A64" s="23" t="s">
        <v>170</v>
      </c>
      <c r="B64" t="s">
        <v>121</v>
      </c>
    </row>
    <row r="65" spans="1:2">
      <c r="A65" s="23" t="s">
        <v>132</v>
      </c>
      <c r="B65" t="s">
        <v>121</v>
      </c>
    </row>
    <row r="66" spans="1:2">
      <c r="A66" s="23" t="s">
        <v>171</v>
      </c>
      <c r="B66" t="s">
        <v>121</v>
      </c>
    </row>
    <row r="67" spans="1:2">
      <c r="A67" s="23" t="s">
        <v>214</v>
      </c>
      <c r="B67" t="s">
        <v>121</v>
      </c>
    </row>
    <row r="68" spans="1:2">
      <c r="A68" s="23" t="s">
        <v>185</v>
      </c>
      <c r="B68" t="s">
        <v>121</v>
      </c>
    </row>
    <row r="69" spans="1:2">
      <c r="A69" s="23" t="s">
        <v>172</v>
      </c>
      <c r="B69" t="s">
        <v>121</v>
      </c>
    </row>
    <row r="70" spans="1:2">
      <c r="A70" s="23" t="s">
        <v>203</v>
      </c>
      <c r="B70" t="s">
        <v>121</v>
      </c>
    </row>
    <row r="71" spans="1:2">
      <c r="A71" s="23" t="s">
        <v>219</v>
      </c>
      <c r="B71" t="s">
        <v>121</v>
      </c>
    </row>
    <row r="72" spans="1:2">
      <c r="A72" s="23" t="s">
        <v>176</v>
      </c>
      <c r="B72" t="s">
        <v>121</v>
      </c>
    </row>
    <row r="73" spans="1:2">
      <c r="A73" s="23" t="s">
        <v>199</v>
      </c>
      <c r="B73" t="s">
        <v>121</v>
      </c>
    </row>
    <row r="74" spans="1:2">
      <c r="A74" s="23" t="s">
        <v>200</v>
      </c>
      <c r="B74" t="s">
        <v>121</v>
      </c>
    </row>
    <row r="75" spans="1:2">
      <c r="A75" s="23" t="s">
        <v>202</v>
      </c>
      <c r="B75" t="s">
        <v>121</v>
      </c>
    </row>
    <row r="76" spans="1:2">
      <c r="A76" s="23" t="s">
        <v>127</v>
      </c>
      <c r="B76" t="s">
        <v>121</v>
      </c>
    </row>
    <row r="77" spans="1:2">
      <c r="A77" s="23" t="s">
        <v>173</v>
      </c>
      <c r="B77" t="s">
        <v>121</v>
      </c>
    </row>
    <row r="78" spans="1:2">
      <c r="A78" s="23" t="s">
        <v>212</v>
      </c>
      <c r="B78" t="s">
        <v>121</v>
      </c>
    </row>
    <row r="79" spans="1:2">
      <c r="A79" s="23" t="s">
        <v>123</v>
      </c>
      <c r="B79" t="s">
        <v>121</v>
      </c>
    </row>
    <row r="80" spans="1:2">
      <c r="A80" s="23" t="s">
        <v>122</v>
      </c>
      <c r="B80" t="s">
        <v>121</v>
      </c>
    </row>
    <row r="81" spans="1:2">
      <c r="A81" s="23" t="s">
        <v>221</v>
      </c>
      <c r="B81" t="s">
        <v>121</v>
      </c>
    </row>
    <row r="82" spans="1:2">
      <c r="A82" s="23" t="s">
        <v>220</v>
      </c>
      <c r="B82" t="s">
        <v>121</v>
      </c>
    </row>
    <row r="83" spans="1:2">
      <c r="A83" s="23" t="s">
        <v>139</v>
      </c>
      <c r="B83" t="s">
        <v>121</v>
      </c>
    </row>
    <row r="84" spans="1:2">
      <c r="A84" s="23" t="s">
        <v>175</v>
      </c>
      <c r="B84" t="s">
        <v>121</v>
      </c>
    </row>
    <row r="85" spans="1:2">
      <c r="A85" s="23" t="s">
        <v>125</v>
      </c>
      <c r="B85" t="s">
        <v>121</v>
      </c>
    </row>
    <row r="86" spans="1:2">
      <c r="A86" s="23" t="s">
        <v>177</v>
      </c>
      <c r="B86" t="s">
        <v>121</v>
      </c>
    </row>
    <row r="87" spans="1:2">
      <c r="A87" s="23" t="s">
        <v>213</v>
      </c>
      <c r="B87" t="s">
        <v>121</v>
      </c>
    </row>
    <row r="88" spans="1:2">
      <c r="A88" s="23" t="s">
        <v>146</v>
      </c>
      <c r="B88" t="s">
        <v>121</v>
      </c>
    </row>
    <row r="89" spans="1:2">
      <c r="A89" s="23" t="s">
        <v>136</v>
      </c>
      <c r="B89" t="s">
        <v>121</v>
      </c>
    </row>
    <row r="90" spans="1:2">
      <c r="A90" s="23" t="s">
        <v>133</v>
      </c>
      <c r="B90" t="s">
        <v>121</v>
      </c>
    </row>
    <row r="91" spans="1:2">
      <c r="A91" s="23" t="s">
        <v>179</v>
      </c>
      <c r="B91" t="s">
        <v>121</v>
      </c>
    </row>
    <row r="92" spans="1:2">
      <c r="A92" t="s">
        <v>120</v>
      </c>
      <c r="B92" t="s">
        <v>121</v>
      </c>
    </row>
    <row r="93" spans="1:2">
      <c r="A93" s="23" t="s">
        <v>180</v>
      </c>
      <c r="B93" t="s">
        <v>121</v>
      </c>
    </row>
    <row r="94" spans="1:2">
      <c r="A94" s="23" t="s">
        <v>190</v>
      </c>
      <c r="B94" t="s">
        <v>121</v>
      </c>
    </row>
    <row r="95" spans="1:2">
      <c r="A95" s="23" t="s">
        <v>201</v>
      </c>
      <c r="B95" t="s">
        <v>121</v>
      </c>
    </row>
    <row r="96" spans="1:2">
      <c r="A96" s="23" t="s">
        <v>150</v>
      </c>
      <c r="B96" t="s">
        <v>121</v>
      </c>
    </row>
    <row r="97" spans="1:2">
      <c r="A97" s="23" t="s">
        <v>174</v>
      </c>
      <c r="B97" t="s">
        <v>121</v>
      </c>
    </row>
    <row r="98" spans="1:2">
      <c r="A98" s="23" t="s">
        <v>222</v>
      </c>
      <c r="B98" t="s">
        <v>121</v>
      </c>
    </row>
    <row r="99" spans="1:2">
      <c r="A99" s="23" t="s">
        <v>144</v>
      </c>
      <c r="B99" t="s">
        <v>121</v>
      </c>
    </row>
    <row r="100" spans="1:2">
      <c r="A100" s="23" t="s">
        <v>137</v>
      </c>
      <c r="B100" t="s">
        <v>121</v>
      </c>
    </row>
    <row r="101" spans="1:2">
      <c r="A101" s="23" t="s">
        <v>183</v>
      </c>
      <c r="B101" t="s">
        <v>121</v>
      </c>
    </row>
    <row r="102" spans="1:2">
      <c r="A102" s="23" t="s">
        <v>182</v>
      </c>
      <c r="B102" t="s">
        <v>121</v>
      </c>
    </row>
    <row r="103" spans="1:2">
      <c r="A103" s="23" t="s">
        <v>147</v>
      </c>
      <c r="B103" t="s">
        <v>121</v>
      </c>
    </row>
    <row r="104" spans="1:2">
      <c r="A104" s="23" t="s">
        <v>186</v>
      </c>
      <c r="B104" t="s">
        <v>121</v>
      </c>
    </row>
    <row r="105" spans="1:2">
      <c r="A105" s="23" t="s">
        <v>184</v>
      </c>
      <c r="B105" t="s">
        <v>121</v>
      </c>
    </row>
    <row r="106" spans="1:2">
      <c r="A106" s="23"/>
      <c r="B106" t="s">
        <v>121</v>
      </c>
    </row>
    <row r="107" spans="1:2">
      <c r="A107" s="23"/>
      <c r="B107" t="s">
        <v>121</v>
      </c>
    </row>
    <row r="108" spans="1:2">
      <c r="A108" s="23"/>
      <c r="B108" t="s">
        <v>121</v>
      </c>
    </row>
    <row r="109" spans="1:2">
      <c r="A109" s="23"/>
      <c r="B109" t="s">
        <v>121</v>
      </c>
    </row>
    <row r="110" spans="1:2">
      <c r="A110" s="23"/>
      <c r="B110" t="s">
        <v>121</v>
      </c>
    </row>
    <row r="111" spans="1:2">
      <c r="A111" s="23"/>
      <c r="B111" t="s">
        <v>121</v>
      </c>
    </row>
    <row r="112" spans="1:2">
      <c r="A112" s="23"/>
      <c r="B112" t="s">
        <v>121</v>
      </c>
    </row>
    <row r="113" spans="1:2">
      <c r="A113" s="23"/>
      <c r="B113" t="s">
        <v>121</v>
      </c>
    </row>
    <row r="114" spans="1:2">
      <c r="A114" s="23"/>
    </row>
  </sheetData>
  <sortState ref="A1:A114">
    <sortCondition ref="A73"/>
  </sortState>
  <hyperlinks>
    <hyperlink ref="A26" r:id="rId1"/>
    <hyperlink ref="A79" r:id="rId2"/>
    <hyperlink ref="A85" r:id="rId3"/>
    <hyperlink ref="A80" r:id="rId4"/>
    <hyperlink ref="A52" r:id="rId5"/>
    <hyperlink ref="A76" r:id="rId6"/>
    <hyperlink ref="A31" r:id="rId7"/>
    <hyperlink ref="A6" r:id="rId8"/>
    <hyperlink ref="A60" r:id="rId9"/>
    <hyperlink ref="A8" r:id="rId10"/>
    <hyperlink ref="A65" r:id="rId11"/>
    <hyperlink ref="A90" r:id="rId12"/>
    <hyperlink ref="A63" r:id="rId13"/>
    <hyperlink ref="A29" r:id="rId14"/>
    <hyperlink ref="A89" r:id="rId15"/>
    <hyperlink ref="A100" r:id="rId16"/>
    <hyperlink ref="A7" r:id="rId17"/>
    <hyperlink ref="A83" r:id="rId18"/>
    <hyperlink ref="A43" r:id="rId19"/>
    <hyperlink ref="A40" r:id="rId20"/>
    <hyperlink ref="A30" r:id="rId21"/>
    <hyperlink ref="A45" r:id="rId22"/>
    <hyperlink ref="A99" r:id="rId23"/>
    <hyperlink ref="A57" r:id="rId24"/>
    <hyperlink ref="A88" r:id="rId25"/>
    <hyperlink ref="A103" r:id="rId26"/>
    <hyperlink ref="A10" r:id="rId27"/>
    <hyperlink ref="A15" r:id="rId28"/>
    <hyperlink ref="A96" r:id="rId29"/>
    <hyperlink ref="A11" r:id="rId30"/>
    <hyperlink ref="A1" r:id="rId31"/>
    <hyperlink ref="A47" r:id="rId32"/>
    <hyperlink ref="A19" r:id="rId33"/>
    <hyperlink ref="A21" r:id="rId34"/>
    <hyperlink ref="A22" r:id="rId35"/>
    <hyperlink ref="A41" r:id="rId36"/>
    <hyperlink ref="A56" r:id="rId37"/>
    <hyperlink ref="A48" r:id="rId38"/>
    <hyperlink ref="A46" r:id="rId39"/>
    <hyperlink ref="A9" r:id="rId40"/>
    <hyperlink ref="A50" r:id="rId41"/>
    <hyperlink ref="A53" r:id="rId42"/>
    <hyperlink ref="A51" r:id="rId43"/>
    <hyperlink ref="A55" r:id="rId44"/>
    <hyperlink ref="A58" r:id="rId45"/>
    <hyperlink ref="A61" r:id="rId46"/>
    <hyperlink ref="A59" r:id="rId47"/>
    <hyperlink ref="A62" r:id="rId48"/>
    <hyperlink ref="A64" r:id="rId49"/>
    <hyperlink ref="A66" r:id="rId50"/>
    <hyperlink ref="A69" r:id="rId51"/>
    <hyperlink ref="A77" r:id="rId52"/>
    <hyperlink ref="A97" r:id="rId53"/>
    <hyperlink ref="A84" r:id="rId54"/>
    <hyperlink ref="A72" r:id="rId55"/>
    <hyperlink ref="A86" r:id="rId56"/>
    <hyperlink ref="A33" r:id="rId57"/>
    <hyperlink ref="A91" r:id="rId58"/>
    <hyperlink ref="A93" r:id="rId59"/>
    <hyperlink ref="A38" r:id="rId60"/>
    <hyperlink ref="A102" r:id="rId61"/>
    <hyperlink ref="A101" r:id="rId62"/>
    <hyperlink ref="A105" r:id="rId63"/>
    <hyperlink ref="A68" r:id="rId64"/>
    <hyperlink ref="A104" r:id="rId65"/>
    <hyperlink ref="A2" r:id="rId66"/>
    <hyperlink ref="A49" r:id="rId67"/>
    <hyperlink ref="A4" r:id="rId68"/>
    <hyperlink ref="A94" r:id="rId69"/>
    <hyperlink ref="A5" r:id="rId70"/>
    <hyperlink ref="A14" r:id="rId71"/>
    <hyperlink ref="A16" r:id="rId72"/>
    <hyperlink ref="A23" r:id="rId73"/>
    <hyperlink ref="A25" r:id="rId74"/>
    <hyperlink ref="A27" r:id="rId75"/>
    <hyperlink ref="A28" r:id="rId76"/>
    <hyperlink ref="A37" r:id="rId77"/>
    <hyperlink ref="A73" r:id="rId78"/>
    <hyperlink ref="A74" r:id="rId79"/>
    <hyperlink ref="A95" r:id="rId80"/>
    <hyperlink ref="A75" r:id="rId81"/>
    <hyperlink ref="A70" r:id="rId82"/>
    <hyperlink ref="A42" r:id="rId83"/>
    <hyperlink ref="A39" r:id="rId84"/>
    <hyperlink ref="A34" r:id="rId85"/>
    <hyperlink ref="A20" r:id="rId86"/>
    <hyperlink ref="A12" r:id="rId87"/>
    <hyperlink ref="A17" r:id="rId88"/>
    <hyperlink ref="A44" r:id="rId89"/>
    <hyperlink ref="A32" r:id="rId90"/>
    <hyperlink ref="A78" r:id="rId91"/>
    <hyperlink ref="A87" r:id="rId92"/>
    <hyperlink ref="A67" r:id="rId93"/>
    <hyperlink ref="A18" r:id="rId94"/>
    <hyperlink ref="A35" r:id="rId95"/>
    <hyperlink ref="A36" r:id="rId96"/>
    <hyperlink ref="A54" r:id="rId97"/>
    <hyperlink ref="A71" r:id="rId98"/>
    <hyperlink ref="A82" r:id="rId99"/>
    <hyperlink ref="A81" r:id="rId100"/>
    <hyperlink ref="A98" r:id="rId101"/>
    <hyperlink ref="A3" r:id="rId102"/>
    <hyperlink ref="A13" r:id="rId103"/>
  </hyperlinks>
  <pageMargins left="0.7" right="0.7" top="0.75" bottom="0.75" header="0.3" footer="0.3"/>
  <pageSetup paperSize="9" orientation="portrait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2012</vt:lpstr>
      <vt:lpstr>2013</vt:lpstr>
      <vt:lpstr>2014</vt:lpstr>
      <vt:lpstr>2015</vt:lpstr>
      <vt:lpstr>decla15</vt:lpstr>
      <vt:lpstr>2016</vt:lpstr>
      <vt:lpstr>2017</vt:lpstr>
      <vt:lpstr>2018</vt:lpstr>
      <vt:lpstr>mailing</vt:lpstr>
      <vt:lpstr>rev</vt:lpstr>
      <vt:lpstr>pagesjaunes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2018-02-06T15:00:21Z</dcterms:modified>
</cp:coreProperties>
</file>